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3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4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drawings/drawing5.xml" ContentType="application/vnd.openxmlformats-officedocument.drawing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charts/chart99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charts/chart100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charts/chart101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charts/chart102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charts/chart103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charts/chart104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charts/chart105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charts/chart106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charts/chart107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charts/chart108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charts/chart109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charts/chart110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charts/chart111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charts/chart112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charts/chart113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charts/chart114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charts/chart115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charts/chart116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charts/chart117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charts/chart118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charts/chart119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charts/chart120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V:\ser\snl\#RECURSOS_ADMINISTRACIO_INFORMACIÓ\GESTIÓ WEB (dades, manuals)\HISTÒRIC\Estadístiques web\Curs 26-27\3. Evolució de crèdits oferits en valencià\"/>
    </mc:Choice>
  </mc:AlternateContent>
  <xr:revisionPtr revIDLastSave="0" documentId="13_ncr:1_{182408E6-0C01-41B5-B976-D5AA20DCE1AC}" xr6:coauthVersionLast="36" xr6:coauthVersionMax="47" xr10:uidLastSave="{00000000-0000-0000-0000-000000000000}"/>
  <bookViews>
    <workbookView xWindow="0" yWindow="0" windowWidth="21570" windowHeight="9330" activeTab="2" xr2:uid="{00000000-000D-0000-FFFF-FFFF00000000}"/>
  </bookViews>
  <sheets>
    <sheet name="Oferta total" sheetId="7" r:id="rId1"/>
    <sheet name="Per centre " sheetId="8" r:id="rId2"/>
    <sheet name="Per graus" sheetId="3" r:id="rId3"/>
    <sheet name="Per depart" sheetId="6" r:id="rId4"/>
    <sheet name="Històric centres" sheetId="4" r:id="rId5"/>
    <sheet name="Històric dep i taula" sheetId="5" r:id="rId6"/>
  </sheets>
  <externalReferences>
    <externalReference r:id="rId7"/>
    <externalReference r:id="rId8"/>
    <externalReference r:id="rId9"/>
  </externalReferenc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7" i="5" l="1"/>
  <c r="V22" i="5"/>
  <c r="G78" i="3"/>
  <c r="H78" i="3"/>
  <c r="I78" i="3"/>
  <c r="J78" i="3"/>
  <c r="K78" i="3"/>
  <c r="F78" i="3"/>
  <c r="G73" i="3"/>
  <c r="H73" i="3"/>
  <c r="I73" i="3"/>
  <c r="J73" i="3"/>
  <c r="K73" i="3"/>
  <c r="F73" i="3"/>
  <c r="G60" i="3"/>
  <c r="H60" i="3"/>
  <c r="I60" i="3"/>
  <c r="J60" i="3"/>
  <c r="K60" i="3"/>
  <c r="F60" i="3"/>
  <c r="G69" i="3"/>
  <c r="H69" i="3"/>
  <c r="I69" i="3"/>
  <c r="J69" i="3"/>
  <c r="K69" i="3"/>
  <c r="F69" i="3"/>
  <c r="R72" i="3"/>
  <c r="Q72" i="3"/>
  <c r="P72" i="3"/>
  <c r="O72" i="3"/>
  <c r="N72" i="3"/>
  <c r="M72" i="3"/>
  <c r="L72" i="3"/>
  <c r="R68" i="3"/>
  <c r="Q68" i="3"/>
  <c r="P68" i="3"/>
  <c r="O68" i="3"/>
  <c r="N68" i="3"/>
  <c r="M68" i="3"/>
  <c r="L68" i="3"/>
  <c r="R67" i="3"/>
  <c r="Q67" i="3"/>
  <c r="P67" i="3"/>
  <c r="O67" i="3"/>
  <c r="N67" i="3"/>
  <c r="M67" i="3"/>
  <c r="L67" i="3"/>
  <c r="K64" i="3"/>
  <c r="G64" i="3"/>
  <c r="E64" i="3"/>
  <c r="H53" i="3"/>
  <c r="I53" i="3"/>
  <c r="J53" i="3"/>
  <c r="F53" i="3"/>
  <c r="K59" i="3"/>
  <c r="K53" i="3" s="1"/>
  <c r="G59" i="3"/>
  <c r="G53" i="3" s="1"/>
  <c r="E59" i="3"/>
  <c r="E58" i="3"/>
  <c r="H46" i="3"/>
  <c r="I46" i="3"/>
  <c r="J46" i="3"/>
  <c r="K46" i="3"/>
  <c r="F46" i="3"/>
  <c r="G47" i="3"/>
  <c r="G46" i="3" s="1"/>
  <c r="E47" i="3"/>
  <c r="H42" i="3"/>
  <c r="I42" i="3"/>
  <c r="J42" i="3"/>
  <c r="K42" i="3"/>
  <c r="F42" i="3"/>
  <c r="G43" i="3"/>
  <c r="G42" i="3" s="1"/>
  <c r="E43" i="3"/>
  <c r="R41" i="3"/>
  <c r="Q41" i="3"/>
  <c r="P41" i="3"/>
  <c r="O41" i="3"/>
  <c r="N41" i="3"/>
  <c r="M41" i="3"/>
  <c r="L41" i="3"/>
  <c r="K40" i="3"/>
  <c r="K36" i="3" s="1"/>
  <c r="G40" i="3"/>
  <c r="G36" i="3" s="1"/>
  <c r="E40" i="3"/>
  <c r="H36" i="3"/>
  <c r="I36" i="3"/>
  <c r="J36" i="3"/>
  <c r="F36" i="3"/>
  <c r="H31" i="3"/>
  <c r="J31" i="3"/>
  <c r="K31" i="3"/>
  <c r="F31" i="3"/>
  <c r="O35" i="3"/>
  <c r="P35" i="3"/>
  <c r="N35" i="3"/>
  <c r="R35" i="3"/>
  <c r="I33" i="3"/>
  <c r="I31" i="3" s="1"/>
  <c r="G33" i="3"/>
  <c r="G31" i="3" s="1"/>
  <c r="E33" i="3"/>
  <c r="K27" i="3"/>
  <c r="K25" i="3" s="1"/>
  <c r="I27" i="3"/>
  <c r="I25" i="3" s="1"/>
  <c r="G27" i="3"/>
  <c r="G25" i="3" s="1"/>
  <c r="E27" i="3"/>
  <c r="H25" i="3"/>
  <c r="J25" i="3"/>
  <c r="F25" i="3"/>
  <c r="F23" i="3"/>
  <c r="H23" i="3"/>
  <c r="I23" i="3"/>
  <c r="J23" i="3"/>
  <c r="K24" i="3"/>
  <c r="K23" i="3" s="1"/>
  <c r="G24" i="3"/>
  <c r="G23" i="3" s="1"/>
  <c r="G20" i="3"/>
  <c r="H20" i="3"/>
  <c r="I20" i="3"/>
  <c r="J20" i="3"/>
  <c r="K20" i="3"/>
  <c r="F20" i="3"/>
  <c r="G9" i="3"/>
  <c r="H9" i="3"/>
  <c r="I9" i="3"/>
  <c r="J9" i="3"/>
  <c r="K9" i="3"/>
  <c r="F9" i="3"/>
  <c r="R19" i="3"/>
  <c r="Q19" i="3"/>
  <c r="P19" i="3"/>
  <c r="O19" i="3"/>
  <c r="N19" i="3"/>
  <c r="M19" i="3"/>
  <c r="L19" i="3"/>
  <c r="R18" i="3"/>
  <c r="Q18" i="3"/>
  <c r="P18" i="3"/>
  <c r="O18" i="3"/>
  <c r="N18" i="3"/>
  <c r="M18" i="3"/>
  <c r="L18" i="3"/>
  <c r="R17" i="3"/>
  <c r="Q17" i="3"/>
  <c r="P17" i="3"/>
  <c r="O17" i="3"/>
  <c r="N17" i="3"/>
  <c r="M17" i="3"/>
  <c r="L17" i="3"/>
  <c r="S16" i="4"/>
  <c r="S14" i="4"/>
  <c r="S13" i="4"/>
  <c r="S12" i="4"/>
  <c r="S11" i="4"/>
  <c r="S10" i="4"/>
  <c r="S9" i="4"/>
  <c r="S8" i="4"/>
  <c r="S6" i="4"/>
  <c r="S5" i="4"/>
  <c r="S3" i="4"/>
  <c r="E9" i="8"/>
  <c r="F10" i="8"/>
  <c r="E10" i="8" s="1"/>
  <c r="F11" i="8"/>
  <c r="E11" i="8" s="1"/>
  <c r="F12" i="8"/>
  <c r="E12" i="8" s="1"/>
  <c r="F13" i="8"/>
  <c r="E13" i="8" s="1"/>
  <c r="F14" i="8"/>
  <c r="E14" i="8" s="1"/>
  <c r="E15" i="8"/>
  <c r="F16" i="8"/>
  <c r="E16" i="8" s="1"/>
  <c r="F17" i="8"/>
  <c r="E17" i="8" s="1"/>
  <c r="F18" i="8"/>
  <c r="E18" i="8" s="1"/>
  <c r="E19" i="8"/>
  <c r="F20" i="8"/>
  <c r="E20" i="8" s="1"/>
  <c r="F21" i="8"/>
  <c r="E21" i="8" s="1"/>
  <c r="F22" i="8"/>
  <c r="E22" i="8" s="1"/>
  <c r="E23" i="8"/>
  <c r="F24" i="8"/>
  <c r="E24" i="8" s="1"/>
  <c r="F25" i="8"/>
  <c r="F26" i="8"/>
  <c r="E27" i="8"/>
  <c r="F28" i="8"/>
  <c r="E28" i="8" s="1"/>
  <c r="F29" i="8"/>
  <c r="E29" i="8" s="1"/>
  <c r="F30" i="8"/>
  <c r="E30" i="8" s="1"/>
  <c r="E31" i="8"/>
  <c r="F32" i="8"/>
  <c r="F33" i="8"/>
  <c r="F34" i="8"/>
  <c r="E35" i="8"/>
  <c r="F36" i="8"/>
  <c r="E36" i="8" s="1"/>
  <c r="F37" i="8"/>
  <c r="E38" i="8"/>
  <c r="F39" i="8"/>
  <c r="F40" i="8"/>
  <c r="E41" i="8"/>
  <c r="F42" i="8"/>
  <c r="E42" i="8" s="1"/>
  <c r="F43" i="8"/>
  <c r="E43" i="8" s="1"/>
  <c r="E44" i="8"/>
  <c r="F45" i="8"/>
  <c r="E45" i="8" s="1"/>
  <c r="F46" i="8"/>
  <c r="F47" i="8"/>
  <c r="E48" i="8"/>
  <c r="F49" i="8"/>
  <c r="E49" i="8" s="1"/>
  <c r="F50" i="8"/>
  <c r="E50" i="8" s="1"/>
  <c r="F51" i="8"/>
  <c r="E51" i="8" s="1"/>
  <c r="E52" i="8"/>
  <c r="F52" i="8"/>
  <c r="F53" i="8"/>
  <c r="E54" i="8"/>
  <c r="F55" i="8"/>
  <c r="E55" i="8" s="1"/>
  <c r="F56" i="8"/>
  <c r="F57" i="8"/>
  <c r="E58" i="8"/>
  <c r="E59" i="8"/>
  <c r="F59" i="8"/>
  <c r="F60" i="8"/>
  <c r="F61" i="8"/>
  <c r="E61" i="8" s="1"/>
  <c r="E62" i="8"/>
  <c r="F63" i="8"/>
  <c r="E63" i="8" s="1"/>
  <c r="F64" i="8"/>
  <c r="E64" i="8" s="1"/>
  <c r="F65" i="8"/>
  <c r="E65" i="8" s="1"/>
  <c r="F66" i="8"/>
  <c r="E66" i="8" s="1"/>
  <c r="F67" i="8"/>
  <c r="E67" i="8" s="1"/>
  <c r="D69" i="8"/>
  <c r="H69" i="8"/>
  <c r="I69" i="8"/>
  <c r="D70" i="8"/>
  <c r="A71" i="8"/>
  <c r="E72" i="8" s="1"/>
  <c r="D71" i="8"/>
  <c r="D72" i="8"/>
  <c r="D73" i="8"/>
  <c r="F8" i="7"/>
  <c r="G8" i="7"/>
  <c r="H8" i="7"/>
  <c r="H24" i="7" s="1"/>
  <c r="I8" i="7"/>
  <c r="I24" i="7" s="1"/>
  <c r="J8" i="7"/>
  <c r="K8" i="7"/>
  <c r="F24" i="7"/>
  <c r="G24" i="7"/>
  <c r="J24" i="7"/>
  <c r="K24" i="7"/>
  <c r="F25" i="7"/>
  <c r="G25" i="7"/>
  <c r="H25" i="7"/>
  <c r="I25" i="7"/>
  <c r="J25" i="7"/>
  <c r="K25" i="7"/>
  <c r="F26" i="7"/>
  <c r="G26" i="7"/>
  <c r="H26" i="7"/>
  <c r="I26" i="7"/>
  <c r="J26" i="7"/>
  <c r="K26" i="7"/>
  <c r="F27" i="7"/>
  <c r="G27" i="7"/>
  <c r="H27" i="7"/>
  <c r="I27" i="7"/>
  <c r="J27" i="7"/>
  <c r="K27" i="7"/>
  <c r="F28" i="7"/>
  <c r="G28" i="7"/>
  <c r="H28" i="7"/>
  <c r="I28" i="7"/>
  <c r="J28" i="7"/>
  <c r="K28" i="7"/>
  <c r="F29" i="7"/>
  <c r="G29" i="7"/>
  <c r="H29" i="7"/>
  <c r="I29" i="7"/>
  <c r="J29" i="7"/>
  <c r="K29" i="7"/>
  <c r="F30" i="7"/>
  <c r="G30" i="7"/>
  <c r="H30" i="7"/>
  <c r="I30" i="7"/>
  <c r="J30" i="7"/>
  <c r="K30" i="7"/>
  <c r="F31" i="7"/>
  <c r="G31" i="7"/>
  <c r="H31" i="7"/>
  <c r="I31" i="7"/>
  <c r="J31" i="7"/>
  <c r="K31" i="7"/>
  <c r="F32" i="7"/>
  <c r="G32" i="7"/>
  <c r="H32" i="7"/>
  <c r="I32" i="7"/>
  <c r="J32" i="7"/>
  <c r="K32" i="7"/>
  <c r="F33" i="7"/>
  <c r="G33" i="7"/>
  <c r="H33" i="7"/>
  <c r="I33" i="7"/>
  <c r="J33" i="7"/>
  <c r="K33" i="7"/>
  <c r="F34" i="7"/>
  <c r="G34" i="7"/>
  <c r="H34" i="7"/>
  <c r="I34" i="7"/>
  <c r="J34" i="7"/>
  <c r="K34" i="7"/>
  <c r="F35" i="7"/>
  <c r="G35" i="7"/>
  <c r="H35" i="7"/>
  <c r="I35" i="7"/>
  <c r="J35" i="7"/>
  <c r="K35" i="7"/>
  <c r="F36" i="7"/>
  <c r="G36" i="7"/>
  <c r="H36" i="7"/>
  <c r="I36" i="7"/>
  <c r="J36" i="7"/>
  <c r="K36" i="7"/>
  <c r="F37" i="7"/>
  <c r="G37" i="7"/>
  <c r="H37" i="7"/>
  <c r="I37" i="7"/>
  <c r="J37" i="7"/>
  <c r="K37" i="7"/>
  <c r="F38" i="7"/>
  <c r="G38" i="7"/>
  <c r="H38" i="7"/>
  <c r="I38" i="7"/>
  <c r="J38" i="7"/>
  <c r="K38" i="7"/>
  <c r="L35" i="3" l="1"/>
  <c r="M35" i="3"/>
  <c r="Q35" i="3"/>
  <c r="E69" i="8"/>
  <c r="E34" i="8"/>
  <c r="E73" i="8"/>
  <c r="E70" i="8"/>
  <c r="E60" i="8"/>
  <c r="E57" i="8"/>
  <c r="E53" i="8"/>
  <c r="E47" i="8"/>
  <c r="E40" i="8"/>
  <c r="E33" i="8"/>
  <c r="E26" i="8"/>
  <c r="E37" i="8"/>
  <c r="I70" i="8"/>
  <c r="E56" i="8"/>
  <c r="E46" i="8"/>
  <c r="E39" i="8"/>
  <c r="E32" i="8"/>
  <c r="E25" i="8"/>
  <c r="E71" i="8"/>
  <c r="H70" i="8"/>
  <c r="V38" i="5"/>
  <c r="V7" i="5"/>
  <c r="L13" i="6"/>
  <c r="M13" i="6"/>
  <c r="N13" i="6"/>
  <c r="O13" i="6"/>
  <c r="P13" i="6"/>
  <c r="Q13" i="6"/>
  <c r="V5" i="5" s="1"/>
  <c r="L14" i="6"/>
  <c r="M14" i="6"/>
  <c r="N14" i="6"/>
  <c r="O14" i="6"/>
  <c r="P14" i="6"/>
  <c r="Q14" i="6"/>
  <c r="V6" i="5" s="1"/>
  <c r="L15" i="6"/>
  <c r="M15" i="6"/>
  <c r="N15" i="6"/>
  <c r="O15" i="6"/>
  <c r="P15" i="6"/>
  <c r="Q15" i="6"/>
  <c r="L16" i="6"/>
  <c r="M16" i="6"/>
  <c r="N16" i="6"/>
  <c r="O16" i="6"/>
  <c r="P16" i="6"/>
  <c r="Q16" i="6"/>
  <c r="V8" i="5" s="1"/>
  <c r="L17" i="6"/>
  <c r="M17" i="6"/>
  <c r="N17" i="6"/>
  <c r="O17" i="6"/>
  <c r="P17" i="6"/>
  <c r="Q17" i="6"/>
  <c r="V9" i="5" s="1"/>
  <c r="L18" i="6"/>
  <c r="M18" i="6"/>
  <c r="N18" i="6"/>
  <c r="O18" i="6"/>
  <c r="P18" i="6"/>
  <c r="Q18" i="6"/>
  <c r="V10" i="5" s="1"/>
  <c r="L19" i="6"/>
  <c r="M19" i="6"/>
  <c r="N19" i="6"/>
  <c r="O19" i="6"/>
  <c r="P19" i="6"/>
  <c r="Q19" i="6"/>
  <c r="V11" i="5" s="1"/>
  <c r="L20" i="6"/>
  <c r="M20" i="6"/>
  <c r="N20" i="6"/>
  <c r="O20" i="6"/>
  <c r="P20" i="6"/>
  <c r="Q20" i="6"/>
  <c r="V12" i="5" s="1"/>
  <c r="L21" i="6"/>
  <c r="M21" i="6"/>
  <c r="N21" i="6"/>
  <c r="O21" i="6"/>
  <c r="P21" i="6"/>
  <c r="Q21" i="6"/>
  <c r="V13" i="5" s="1"/>
  <c r="L22" i="6"/>
  <c r="M22" i="6"/>
  <c r="N22" i="6"/>
  <c r="O22" i="6"/>
  <c r="P22" i="6"/>
  <c r="Q22" i="6"/>
  <c r="V14" i="5" s="1"/>
  <c r="L23" i="6"/>
  <c r="M23" i="6"/>
  <c r="N23" i="6"/>
  <c r="O23" i="6"/>
  <c r="P23" i="6"/>
  <c r="Q23" i="6"/>
  <c r="V15" i="5" s="1"/>
  <c r="L24" i="6"/>
  <c r="M24" i="6"/>
  <c r="N24" i="6"/>
  <c r="O24" i="6"/>
  <c r="P24" i="6"/>
  <c r="Q24" i="6"/>
  <c r="V16" i="5" s="1"/>
  <c r="L25" i="6"/>
  <c r="M25" i="6"/>
  <c r="N25" i="6"/>
  <c r="O25" i="6"/>
  <c r="P25" i="6"/>
  <c r="Q25" i="6"/>
  <c r="V17" i="5" s="1"/>
  <c r="L26" i="6"/>
  <c r="M26" i="6"/>
  <c r="N26" i="6"/>
  <c r="O26" i="6"/>
  <c r="P26" i="6"/>
  <c r="Q26" i="6"/>
  <c r="V18" i="5" s="1"/>
  <c r="L27" i="6"/>
  <c r="M27" i="6"/>
  <c r="N27" i="6"/>
  <c r="O27" i="6"/>
  <c r="P27" i="6"/>
  <c r="Q27" i="6"/>
  <c r="V19" i="5" s="1"/>
  <c r="L28" i="6"/>
  <c r="M28" i="6"/>
  <c r="N28" i="6"/>
  <c r="O28" i="6"/>
  <c r="P28" i="6"/>
  <c r="Q28" i="6"/>
  <c r="V20" i="5" s="1"/>
  <c r="L29" i="6"/>
  <c r="M29" i="6"/>
  <c r="N29" i="6"/>
  <c r="O29" i="6"/>
  <c r="P29" i="6"/>
  <c r="Q29" i="6"/>
  <c r="L30" i="6"/>
  <c r="M30" i="6"/>
  <c r="N30" i="6"/>
  <c r="O30" i="6"/>
  <c r="P30" i="6"/>
  <c r="Q30" i="6"/>
  <c r="V23" i="5" s="1"/>
  <c r="L31" i="6"/>
  <c r="M31" i="6"/>
  <c r="N31" i="6"/>
  <c r="O31" i="6"/>
  <c r="P31" i="6"/>
  <c r="Q31" i="6"/>
  <c r="V24" i="5" s="1"/>
  <c r="L32" i="6"/>
  <c r="M32" i="6"/>
  <c r="N32" i="6"/>
  <c r="O32" i="6"/>
  <c r="P32" i="6"/>
  <c r="Q32" i="6"/>
  <c r="V25" i="5" s="1"/>
  <c r="L33" i="6"/>
  <c r="M33" i="6"/>
  <c r="N33" i="6"/>
  <c r="O33" i="6"/>
  <c r="P33" i="6"/>
  <c r="Q33" i="6"/>
  <c r="V26" i="5" s="1"/>
  <c r="L34" i="6"/>
  <c r="M34" i="6"/>
  <c r="N34" i="6"/>
  <c r="O34" i="6"/>
  <c r="P34" i="6"/>
  <c r="Q34" i="6"/>
  <c r="V27" i="5" s="1"/>
  <c r="L35" i="6"/>
  <c r="M35" i="6"/>
  <c r="N35" i="6"/>
  <c r="O35" i="6"/>
  <c r="P35" i="6"/>
  <c r="Q35" i="6"/>
  <c r="V28" i="5" s="1"/>
  <c r="L36" i="6"/>
  <c r="M36" i="6"/>
  <c r="N36" i="6"/>
  <c r="O36" i="6"/>
  <c r="P36" i="6"/>
  <c r="Q36" i="6"/>
  <c r="V29" i="5" s="1"/>
  <c r="L37" i="6"/>
  <c r="M37" i="6"/>
  <c r="N37" i="6"/>
  <c r="O37" i="6"/>
  <c r="P37" i="6"/>
  <c r="Q37" i="6"/>
  <c r="V30" i="5" s="1"/>
  <c r="L38" i="6"/>
  <c r="M38" i="6"/>
  <c r="N38" i="6"/>
  <c r="O38" i="6"/>
  <c r="P38" i="6"/>
  <c r="Q38" i="6"/>
  <c r="V31" i="5" s="1"/>
  <c r="L39" i="6"/>
  <c r="M39" i="6"/>
  <c r="N39" i="6"/>
  <c r="O39" i="6"/>
  <c r="P39" i="6"/>
  <c r="Q39" i="6"/>
  <c r="V32" i="5" s="1"/>
  <c r="L40" i="6"/>
  <c r="M40" i="6"/>
  <c r="N40" i="6"/>
  <c r="O40" i="6"/>
  <c r="P40" i="6"/>
  <c r="Q40" i="6"/>
  <c r="V33" i="5" s="1"/>
  <c r="L41" i="6"/>
  <c r="M41" i="6"/>
  <c r="N41" i="6"/>
  <c r="O41" i="6"/>
  <c r="P41" i="6"/>
  <c r="Q41" i="6"/>
  <c r="V34" i="5" s="1"/>
  <c r="L42" i="6"/>
  <c r="M42" i="6"/>
  <c r="N42" i="6"/>
  <c r="O42" i="6"/>
  <c r="P42" i="6"/>
  <c r="Q42" i="6"/>
  <c r="V35" i="5" s="1"/>
  <c r="L43" i="6"/>
  <c r="M43" i="6"/>
  <c r="N43" i="6"/>
  <c r="O43" i="6"/>
  <c r="P43" i="6"/>
  <c r="Q43" i="6"/>
  <c r="V36" i="5" s="1"/>
  <c r="L44" i="6"/>
  <c r="M44" i="6"/>
  <c r="N44" i="6"/>
  <c r="O44" i="6"/>
  <c r="P44" i="6"/>
  <c r="Q44" i="6"/>
  <c r="V37" i="5" s="1"/>
  <c r="L45" i="6"/>
  <c r="M45" i="6"/>
  <c r="N45" i="6"/>
  <c r="O45" i="6"/>
  <c r="P45" i="6"/>
  <c r="Q45" i="6"/>
  <c r="L46" i="6"/>
  <c r="M46" i="6"/>
  <c r="N46" i="6"/>
  <c r="O46" i="6"/>
  <c r="P46" i="6"/>
  <c r="Q46" i="6"/>
  <c r="V39" i="5" s="1"/>
  <c r="L47" i="6"/>
  <c r="M47" i="6"/>
  <c r="N47" i="6"/>
  <c r="O47" i="6"/>
  <c r="P47" i="6"/>
  <c r="Q47" i="6"/>
  <c r="V40" i="5" s="1"/>
  <c r="L48" i="6"/>
  <c r="M48" i="6"/>
  <c r="N48" i="6"/>
  <c r="O48" i="6"/>
  <c r="P48" i="6"/>
  <c r="Q48" i="6"/>
  <c r="V41" i="5" s="1"/>
  <c r="L49" i="6"/>
  <c r="M49" i="6"/>
  <c r="N49" i="6"/>
  <c r="O49" i="6"/>
  <c r="P49" i="6"/>
  <c r="Q49" i="6"/>
  <c r="V42" i="5" s="1"/>
  <c r="L50" i="6"/>
  <c r="M50" i="6"/>
  <c r="N50" i="6"/>
  <c r="O50" i="6"/>
  <c r="P50" i="6"/>
  <c r="Q50" i="6"/>
  <c r="V43" i="5" s="1"/>
  <c r="L51" i="6"/>
  <c r="M51" i="6"/>
  <c r="N51" i="6"/>
  <c r="O51" i="6"/>
  <c r="P51" i="6"/>
  <c r="Q51" i="6"/>
  <c r="V44" i="5" s="1"/>
  <c r="L12" i="6"/>
  <c r="M12" i="6"/>
  <c r="N12" i="6"/>
  <c r="O12" i="6"/>
  <c r="P12" i="6"/>
  <c r="Q12" i="6"/>
  <c r="V4" i="5" s="1"/>
  <c r="P11" i="6"/>
  <c r="Q11" i="6"/>
  <c r="V3" i="5" s="1"/>
  <c r="O11" i="6"/>
  <c r="M11" i="6"/>
  <c r="N11" i="6"/>
  <c r="N10" i="6"/>
  <c r="M10" i="6"/>
  <c r="L11" i="6"/>
  <c r="L10" i="6"/>
  <c r="O10" i="6"/>
  <c r="P10" i="6"/>
  <c r="Q10" i="6"/>
  <c r="V2" i="5" s="1"/>
  <c r="J52" i="6"/>
  <c r="I52" i="6"/>
  <c r="H52" i="6"/>
  <c r="H53" i="6" s="1"/>
  <c r="G52" i="6"/>
  <c r="F52" i="6"/>
  <c r="E52" i="6"/>
  <c r="D52" i="6"/>
  <c r="E53" i="6" l="1"/>
  <c r="F53" i="6"/>
  <c r="J53" i="6"/>
  <c r="I53" i="6"/>
  <c r="G53" i="6"/>
  <c r="G67" i="5"/>
  <c r="J67" i="5" s="1"/>
  <c r="H67" i="5"/>
  <c r="K67" i="5" s="1"/>
  <c r="I67" i="5"/>
  <c r="L67" i="5" s="1"/>
  <c r="L64" i="5"/>
  <c r="K64" i="5"/>
  <c r="J64" i="5"/>
  <c r="I56" i="5"/>
  <c r="L56" i="5" s="1"/>
  <c r="I55" i="5"/>
  <c r="L55" i="5" s="1"/>
  <c r="I54" i="5"/>
  <c r="L54" i="5" s="1"/>
  <c r="I53" i="5"/>
  <c r="L53" i="5" s="1"/>
  <c r="I52" i="5"/>
  <c r="L52" i="5" s="1"/>
  <c r="I51" i="5"/>
  <c r="L51" i="5" s="1"/>
  <c r="P16" i="4" l="1"/>
  <c r="O16" i="4"/>
  <c r="N16" i="4"/>
  <c r="M16" i="4"/>
  <c r="L16" i="4"/>
  <c r="J16" i="4"/>
  <c r="P15" i="4"/>
  <c r="P14" i="4"/>
  <c r="P13" i="4"/>
  <c r="P12" i="4"/>
  <c r="P11" i="4"/>
  <c r="P10" i="4"/>
  <c r="P9" i="4"/>
  <c r="P8" i="4"/>
  <c r="P7" i="4"/>
  <c r="P6" i="4"/>
  <c r="P5" i="4"/>
  <c r="P3" i="4"/>
  <c r="N3" i="4"/>
  <c r="L76" i="3"/>
  <c r="M76" i="3"/>
  <c r="N76" i="3"/>
  <c r="O76" i="3"/>
  <c r="P76" i="3"/>
  <c r="Q76" i="3"/>
  <c r="R76" i="3"/>
  <c r="R80" i="3"/>
  <c r="Q80" i="3"/>
  <c r="P80" i="3"/>
  <c r="O80" i="3"/>
  <c r="N80" i="3"/>
  <c r="M80" i="3"/>
  <c r="L80" i="3"/>
  <c r="R79" i="3"/>
  <c r="Q79" i="3"/>
  <c r="P79" i="3"/>
  <c r="O79" i="3"/>
  <c r="N79" i="3"/>
  <c r="M79" i="3"/>
  <c r="L79" i="3"/>
  <c r="R78" i="3"/>
  <c r="Q78" i="3"/>
  <c r="P78" i="3"/>
  <c r="O78" i="3"/>
  <c r="N78" i="3"/>
  <c r="M78" i="3"/>
  <c r="L78" i="3"/>
  <c r="R74" i="3"/>
  <c r="Q74" i="3"/>
  <c r="P74" i="3"/>
  <c r="O74" i="3"/>
  <c r="N74" i="3"/>
  <c r="M74" i="3"/>
  <c r="L74" i="3"/>
  <c r="R73" i="3"/>
  <c r="Q73" i="3"/>
  <c r="P73" i="3"/>
  <c r="O73" i="3"/>
  <c r="N73" i="3"/>
  <c r="M73" i="3"/>
  <c r="L73" i="3"/>
  <c r="R71" i="3"/>
  <c r="Q71" i="3"/>
  <c r="P71" i="3"/>
  <c r="O71" i="3"/>
  <c r="N71" i="3"/>
  <c r="M71" i="3"/>
  <c r="L71" i="3"/>
  <c r="R70" i="3"/>
  <c r="Q70" i="3"/>
  <c r="P70" i="3"/>
  <c r="O70" i="3"/>
  <c r="N70" i="3"/>
  <c r="M70" i="3"/>
  <c r="L70" i="3"/>
  <c r="R69" i="3"/>
  <c r="Q69" i="3"/>
  <c r="P69" i="3"/>
  <c r="O69" i="3"/>
  <c r="N69" i="3"/>
  <c r="M69" i="3"/>
  <c r="L69" i="3"/>
  <c r="R66" i="3"/>
  <c r="Q66" i="3"/>
  <c r="P66" i="3"/>
  <c r="O66" i="3"/>
  <c r="N66" i="3"/>
  <c r="M66" i="3"/>
  <c r="L66" i="3"/>
  <c r="R65" i="3"/>
  <c r="Q65" i="3"/>
  <c r="P65" i="3"/>
  <c r="O65" i="3"/>
  <c r="N65" i="3"/>
  <c r="M65" i="3"/>
  <c r="L65" i="3"/>
  <c r="R64" i="3"/>
  <c r="Q64" i="3"/>
  <c r="P64" i="3"/>
  <c r="O64" i="3"/>
  <c r="N64" i="3"/>
  <c r="M64" i="3"/>
  <c r="L64" i="3"/>
  <c r="R63" i="3"/>
  <c r="Q63" i="3"/>
  <c r="P63" i="3"/>
  <c r="O63" i="3"/>
  <c r="N63" i="3"/>
  <c r="M63" i="3"/>
  <c r="L63" i="3"/>
  <c r="R62" i="3"/>
  <c r="Q62" i="3"/>
  <c r="P62" i="3"/>
  <c r="O62" i="3"/>
  <c r="N62" i="3"/>
  <c r="M62" i="3"/>
  <c r="L62" i="3"/>
  <c r="R61" i="3"/>
  <c r="Q61" i="3"/>
  <c r="P61" i="3"/>
  <c r="O61" i="3"/>
  <c r="N61" i="3"/>
  <c r="M61" i="3"/>
  <c r="L61" i="3"/>
  <c r="R60" i="3"/>
  <c r="Q60" i="3"/>
  <c r="P60" i="3"/>
  <c r="O60" i="3"/>
  <c r="N60" i="3"/>
  <c r="M60" i="3"/>
  <c r="L60" i="3"/>
  <c r="R59" i="3"/>
  <c r="Q59" i="3"/>
  <c r="P59" i="3"/>
  <c r="O59" i="3"/>
  <c r="N59" i="3"/>
  <c r="M59" i="3"/>
  <c r="L59" i="3"/>
  <c r="R58" i="3"/>
  <c r="Q58" i="3"/>
  <c r="P58" i="3"/>
  <c r="O58" i="3"/>
  <c r="N58" i="3"/>
  <c r="M58" i="3"/>
  <c r="L58" i="3"/>
  <c r="R57" i="3"/>
  <c r="Q57" i="3"/>
  <c r="P57" i="3"/>
  <c r="O57" i="3"/>
  <c r="N57" i="3"/>
  <c r="M57" i="3"/>
  <c r="L57" i="3"/>
  <c r="R56" i="3"/>
  <c r="Q56" i="3"/>
  <c r="P56" i="3"/>
  <c r="O56" i="3"/>
  <c r="N56" i="3"/>
  <c r="M56" i="3"/>
  <c r="L56" i="3"/>
  <c r="R55" i="3"/>
  <c r="Q55" i="3"/>
  <c r="P55" i="3"/>
  <c r="O55" i="3"/>
  <c r="N55" i="3"/>
  <c r="M55" i="3"/>
  <c r="L55" i="3"/>
  <c r="R54" i="3"/>
  <c r="Q54" i="3"/>
  <c r="P54" i="3"/>
  <c r="O54" i="3"/>
  <c r="N54" i="3"/>
  <c r="M54" i="3"/>
  <c r="L54" i="3"/>
  <c r="R53" i="3"/>
  <c r="Q53" i="3"/>
  <c r="P53" i="3"/>
  <c r="O53" i="3"/>
  <c r="N53" i="3"/>
  <c r="M53" i="3"/>
  <c r="L53" i="3"/>
  <c r="R52" i="3"/>
  <c r="Q52" i="3"/>
  <c r="P52" i="3"/>
  <c r="O52" i="3"/>
  <c r="N52" i="3"/>
  <c r="M52" i="3"/>
  <c r="L52" i="3"/>
  <c r="R51" i="3"/>
  <c r="Q51" i="3"/>
  <c r="P51" i="3"/>
  <c r="O51" i="3"/>
  <c r="N51" i="3"/>
  <c r="M51" i="3"/>
  <c r="L51" i="3"/>
  <c r="R50" i="3"/>
  <c r="Q50" i="3"/>
  <c r="P50" i="3"/>
  <c r="O50" i="3"/>
  <c r="N50" i="3"/>
  <c r="M50" i="3"/>
  <c r="L50" i="3"/>
  <c r="R49" i="3"/>
  <c r="Q49" i="3"/>
  <c r="P49" i="3"/>
  <c r="O49" i="3"/>
  <c r="N49" i="3"/>
  <c r="M49" i="3"/>
  <c r="L49" i="3"/>
  <c r="R48" i="3"/>
  <c r="Q48" i="3"/>
  <c r="P48" i="3"/>
  <c r="O48" i="3"/>
  <c r="N48" i="3"/>
  <c r="M48" i="3"/>
  <c r="L48" i="3"/>
  <c r="R47" i="3"/>
  <c r="Q47" i="3"/>
  <c r="P47" i="3"/>
  <c r="O47" i="3"/>
  <c r="N47" i="3"/>
  <c r="M47" i="3"/>
  <c r="L47" i="3"/>
  <c r="R46" i="3"/>
  <c r="Q46" i="3"/>
  <c r="P46" i="3"/>
  <c r="O46" i="3"/>
  <c r="N46" i="3"/>
  <c r="M46" i="3"/>
  <c r="L46" i="3"/>
  <c r="R45" i="3"/>
  <c r="Q45" i="3"/>
  <c r="P45" i="3"/>
  <c r="O45" i="3"/>
  <c r="N45" i="3"/>
  <c r="M45" i="3"/>
  <c r="L45" i="3"/>
  <c r="R44" i="3"/>
  <c r="Q44" i="3"/>
  <c r="P44" i="3"/>
  <c r="O44" i="3"/>
  <c r="N44" i="3"/>
  <c r="M44" i="3"/>
  <c r="L44" i="3"/>
  <c r="R43" i="3"/>
  <c r="Q43" i="3"/>
  <c r="P43" i="3"/>
  <c r="O43" i="3"/>
  <c r="N43" i="3"/>
  <c r="M43" i="3"/>
  <c r="L43" i="3"/>
  <c r="R42" i="3"/>
  <c r="Q42" i="3"/>
  <c r="P42" i="3"/>
  <c r="O42" i="3"/>
  <c r="N42" i="3"/>
  <c r="M42" i="3"/>
  <c r="L42" i="3"/>
  <c r="R40" i="3"/>
  <c r="Q40" i="3"/>
  <c r="P40" i="3"/>
  <c r="O40" i="3"/>
  <c r="N40" i="3"/>
  <c r="M40" i="3"/>
  <c r="L40" i="3"/>
  <c r="R39" i="3"/>
  <c r="Q39" i="3"/>
  <c r="P39" i="3"/>
  <c r="O39" i="3"/>
  <c r="N39" i="3"/>
  <c r="M39" i="3"/>
  <c r="L39" i="3"/>
  <c r="R38" i="3"/>
  <c r="Q38" i="3"/>
  <c r="P38" i="3"/>
  <c r="O38" i="3"/>
  <c r="N38" i="3"/>
  <c r="M38" i="3"/>
  <c r="L38" i="3"/>
  <c r="R37" i="3"/>
  <c r="Q37" i="3"/>
  <c r="P37" i="3"/>
  <c r="O37" i="3"/>
  <c r="N37" i="3"/>
  <c r="M37" i="3"/>
  <c r="L37" i="3"/>
  <c r="R36" i="3"/>
  <c r="Q36" i="3"/>
  <c r="P36" i="3"/>
  <c r="O36" i="3"/>
  <c r="N36" i="3"/>
  <c r="M36" i="3"/>
  <c r="L36" i="3"/>
  <c r="R34" i="3"/>
  <c r="Q34" i="3"/>
  <c r="P34" i="3"/>
  <c r="O34" i="3"/>
  <c r="N34" i="3"/>
  <c r="M34" i="3"/>
  <c r="L34" i="3"/>
  <c r="R33" i="3"/>
  <c r="Q33" i="3"/>
  <c r="P33" i="3"/>
  <c r="O33" i="3"/>
  <c r="N33" i="3"/>
  <c r="M33" i="3"/>
  <c r="L33" i="3"/>
  <c r="R32" i="3"/>
  <c r="Q32" i="3"/>
  <c r="P32" i="3"/>
  <c r="O32" i="3"/>
  <c r="N32" i="3"/>
  <c r="M32" i="3"/>
  <c r="L32" i="3"/>
  <c r="R31" i="3"/>
  <c r="Q31" i="3"/>
  <c r="P31" i="3"/>
  <c r="O31" i="3"/>
  <c r="N31" i="3"/>
  <c r="M31" i="3"/>
  <c r="L31" i="3"/>
  <c r="R30" i="3"/>
  <c r="Q30" i="3"/>
  <c r="P30" i="3"/>
  <c r="O30" i="3"/>
  <c r="N30" i="3"/>
  <c r="M30" i="3"/>
  <c r="L30" i="3"/>
  <c r="R29" i="3"/>
  <c r="Q29" i="3"/>
  <c r="P29" i="3"/>
  <c r="O29" i="3"/>
  <c r="N29" i="3"/>
  <c r="M29" i="3"/>
  <c r="L29" i="3"/>
  <c r="R28" i="3"/>
  <c r="Q28" i="3"/>
  <c r="P28" i="3"/>
  <c r="O28" i="3"/>
  <c r="N28" i="3"/>
  <c r="M28" i="3"/>
  <c r="L28" i="3"/>
  <c r="R27" i="3"/>
  <c r="Q27" i="3"/>
  <c r="P27" i="3"/>
  <c r="O27" i="3"/>
  <c r="N27" i="3"/>
  <c r="M27" i="3"/>
  <c r="L27" i="3"/>
  <c r="R26" i="3"/>
  <c r="Q26" i="3"/>
  <c r="P26" i="3"/>
  <c r="O26" i="3"/>
  <c r="N26" i="3"/>
  <c r="M26" i="3"/>
  <c r="L26" i="3"/>
  <c r="R25" i="3"/>
  <c r="Q25" i="3"/>
  <c r="P25" i="3"/>
  <c r="O25" i="3"/>
  <c r="N25" i="3"/>
  <c r="M25" i="3"/>
  <c r="L25" i="3"/>
  <c r="R24" i="3"/>
  <c r="Q24" i="3"/>
  <c r="P24" i="3"/>
  <c r="O24" i="3"/>
  <c r="N24" i="3"/>
  <c r="M24" i="3"/>
  <c r="L24" i="3"/>
  <c r="R23" i="3"/>
  <c r="Q23" i="3"/>
  <c r="P23" i="3"/>
  <c r="O23" i="3"/>
  <c r="N23" i="3"/>
  <c r="M23" i="3"/>
  <c r="L23" i="3"/>
  <c r="R22" i="3"/>
  <c r="Q22" i="3"/>
  <c r="P22" i="3"/>
  <c r="O22" i="3"/>
  <c r="N22" i="3"/>
  <c r="M22" i="3"/>
  <c r="L22" i="3"/>
  <c r="R21" i="3"/>
  <c r="Q21" i="3"/>
  <c r="P21" i="3"/>
  <c r="O21" i="3"/>
  <c r="N21" i="3"/>
  <c r="M21" i="3"/>
  <c r="L21" i="3"/>
  <c r="R20" i="3"/>
  <c r="Q20" i="3"/>
  <c r="P20" i="3"/>
  <c r="O20" i="3"/>
  <c r="N20" i="3"/>
  <c r="M20" i="3"/>
  <c r="L20" i="3"/>
  <c r="R16" i="3"/>
  <c r="Q16" i="3"/>
  <c r="P16" i="3"/>
  <c r="O16" i="3"/>
  <c r="N16" i="3"/>
  <c r="M16" i="3"/>
  <c r="L16" i="3"/>
  <c r="R15" i="3"/>
  <c r="Q15" i="3"/>
  <c r="P15" i="3"/>
  <c r="O15" i="3"/>
  <c r="N15" i="3"/>
  <c r="M15" i="3"/>
  <c r="L15" i="3"/>
  <c r="R14" i="3"/>
  <c r="Q14" i="3"/>
  <c r="P14" i="3"/>
  <c r="O14" i="3"/>
  <c r="N14" i="3"/>
  <c r="M14" i="3"/>
  <c r="L14" i="3"/>
  <c r="R13" i="3"/>
  <c r="Q13" i="3"/>
  <c r="P13" i="3"/>
  <c r="O13" i="3"/>
  <c r="N13" i="3"/>
  <c r="M13" i="3"/>
  <c r="L13" i="3"/>
  <c r="R12" i="3"/>
  <c r="Q12" i="3"/>
  <c r="P12" i="3"/>
  <c r="O12" i="3"/>
  <c r="N12" i="3"/>
  <c r="M12" i="3"/>
  <c r="L12" i="3"/>
  <c r="R11" i="3"/>
  <c r="Q11" i="3"/>
  <c r="P11" i="3"/>
  <c r="O11" i="3"/>
  <c r="N11" i="3"/>
  <c r="M11" i="3"/>
  <c r="L11" i="3"/>
  <c r="R10" i="3"/>
  <c r="Q10" i="3"/>
  <c r="P10" i="3"/>
  <c r="O10" i="3"/>
  <c r="N10" i="3"/>
  <c r="M10" i="3"/>
  <c r="L10" i="3"/>
  <c r="R9" i="3"/>
  <c r="Q9" i="3"/>
  <c r="P9" i="3"/>
  <c r="O9" i="3"/>
  <c r="N9" i="3"/>
  <c r="M9" i="3"/>
  <c r="L9" i="3"/>
  <c r="R8" i="3"/>
  <c r="Q8" i="3"/>
  <c r="P8" i="3"/>
  <c r="O8" i="3"/>
  <c r="N8" i="3"/>
  <c r="M8" i="3"/>
</calcChain>
</file>

<file path=xl/sharedStrings.xml><?xml version="1.0" encoding="utf-8"?>
<sst xmlns="http://schemas.openxmlformats.org/spreadsheetml/2006/main" count="661" uniqueCount="308">
  <si>
    <t>2.- Asignación Docente del Profesorado Activo por asignatura y grupo- Créditos por idioma. Titulaciones de grado</t>
  </si>
  <si>
    <t>Páginas:</t>
  </si>
  <si>
    <t>Ciclo Asignatura: Grado</t>
  </si>
  <si>
    <t>Indicadores</t>
  </si>
  <si>
    <t>Centro de Asignatura</t>
  </si>
  <si>
    <t>Total</t>
  </si>
  <si>
    <t>ALEMÁN</t>
  </si>
  <si>
    <t>CASTELLANO</t>
  </si>
  <si>
    <t>FRANCÉS</t>
  </si>
  <si>
    <t>INGLÉS</t>
  </si>
  <si>
    <t>ITALIANO</t>
  </si>
  <si>
    <t>VALENCIANO</t>
  </si>
  <si>
    <t>Créditos impartidos por grupo</t>
  </si>
  <si>
    <t>E. POLITÉCNICA SUPERIOR DE ALCOY</t>
  </si>
  <si>
    <t>E.T.S. DE ARQUITECTURA</t>
  </si>
  <si>
    <t>E.T.S. DE INGENIERÍA DE EDIFICACIÓN</t>
  </si>
  <si>
    <t>E.T.S. DE INGENIERIA DEL DISEÑO</t>
  </si>
  <si>
    <t>E.T.S. DE INGENIERÍA INFORMÁTICA</t>
  </si>
  <si>
    <t>E.T.S.I. AGRONÓMICA Y DEL MEDIO NATURAL</t>
  </si>
  <si>
    <t>E.T.S.I. CAMINOS, CANALES Y PUERTOS</t>
  </si>
  <si>
    <t>E.T.S.I. DE TELECOMUNICACIÓN</t>
  </si>
  <si>
    <t>E.T.S.I. GEODESICA, CARTOGRAFICA Y TOP.</t>
  </si>
  <si>
    <t>E.T.S.I. INDUSTRIALES</t>
  </si>
  <si>
    <t>ESCUELA POLITECNICA SUPERIOR DE GANDIA</t>
  </si>
  <si>
    <t>FACULTAD DE ADMINISTRACIÓN Y DIRECCIÓN DE EMPRESAS</t>
  </si>
  <si>
    <t>FACULTAD DE BELLAS ARTES</t>
  </si>
  <si>
    <t>U.P.V.</t>
  </si>
  <si>
    <t>Porcentaje del total por columnas (Créditos impartidos por grupo)</t>
  </si>
  <si>
    <t>100,00%</t>
  </si>
  <si>
    <t>1,44%</t>
  </si>
  <si>
    <t>Idioma Asignatura</t>
  </si>
  <si>
    <t>EPSA</t>
  </si>
  <si>
    <t>ETSA</t>
  </si>
  <si>
    <t>ETSED</t>
  </si>
  <si>
    <t>ETSEAMN</t>
  </si>
  <si>
    <t>ETSECCP</t>
  </si>
  <si>
    <t>ETSET</t>
  </si>
  <si>
    <t>EPSG</t>
  </si>
  <si>
    <t>Titulación Asignatura</t>
  </si>
  <si>
    <t>ALEMÀ</t>
  </si>
  <si>
    <t>CASTELLÀ</t>
  </si>
  <si>
    <t>FRANCÈS</t>
  </si>
  <si>
    <t>ANGLÈS</t>
  </si>
  <si>
    <t>ITALIÀ</t>
  </si>
  <si>
    <t>VALENCIÀ</t>
  </si>
  <si>
    <t>OK</t>
  </si>
  <si>
    <t>Grado en Ingeniería en Diseño Industrial y Desarrollo de Productos</t>
  </si>
  <si>
    <t>Grado en Ingeniería Informática</t>
  </si>
  <si>
    <t>Grado en Administración y Dirección de Empresas</t>
  </si>
  <si>
    <t>Grado en Ingeniería Eléctrica</t>
  </si>
  <si>
    <t>Grado en Ingeniería Mecánica</t>
  </si>
  <si>
    <t>Grado en Ingeniería Química</t>
  </si>
  <si>
    <t>Grado en Informática Industrial y Robótica</t>
  </si>
  <si>
    <t>Grado en Fundamentos de la Arquitectura</t>
  </si>
  <si>
    <t>NO</t>
  </si>
  <si>
    <t>Grado en Diseño Arquitectónico de Interiores</t>
  </si>
  <si>
    <t>Grado en Arquitectura Técnica</t>
  </si>
  <si>
    <t>Grado en Ingeniería Aeroespacial</t>
  </si>
  <si>
    <t>Grado en Ingeniería Electrónica Industrial y Automática</t>
  </si>
  <si>
    <t>Grado en Ciencia de Datos</t>
  </si>
  <si>
    <t>Grado en Ingeniería Agroalimentaria y del Medio Rural</t>
  </si>
  <si>
    <t>ETSEE</t>
  </si>
  <si>
    <t>ETSEInd</t>
  </si>
  <si>
    <t>Grado en Ingeniería Forestal y del Medio Natural</t>
  </si>
  <si>
    <t>Grado en Biotecnología</t>
  </si>
  <si>
    <t>Grado en Ciencia y Tecnología de los Alimentos</t>
  </si>
  <si>
    <t>Grado en Ingeniería Civil</t>
  </si>
  <si>
    <t>Grado en Gestión del Transporte y la Logística</t>
  </si>
  <si>
    <t>Grado en Ingeniería de Tecnologías y Servicios de Telecomunicación</t>
  </si>
  <si>
    <t>Grado en Tecnología Digital y Multimedia</t>
  </si>
  <si>
    <t>Grado en Matemáticas</t>
  </si>
  <si>
    <t>Grado en Ingeniería Física</t>
  </si>
  <si>
    <t>Grado en Ingeniería Geomática y Topografía</t>
  </si>
  <si>
    <t>F BBAA</t>
  </si>
  <si>
    <t>Grado en Ingeniería Biomédica (Complementos Formación MUIng. Biomédica)</t>
  </si>
  <si>
    <t>ETSEI</t>
  </si>
  <si>
    <t>Grado en Ingeniería en Tecnologías Industriales</t>
  </si>
  <si>
    <t>Grado en Ingeniería de Organización Industrial</t>
  </si>
  <si>
    <t>Grado en Ingeniería de la Energía</t>
  </si>
  <si>
    <t>Grado en Ingeniería Biomédica</t>
  </si>
  <si>
    <t>Grado en Ciencias Ambientales</t>
  </si>
  <si>
    <t>Grado en Turismo</t>
  </si>
  <si>
    <t>Grado en Comunicación Audiovisual</t>
  </si>
  <si>
    <t>Grado en Ingeniería de Sistemas de Telecomunicación, Sonido e Imagen</t>
  </si>
  <si>
    <t>Grado en Tecnologías Interactivas</t>
  </si>
  <si>
    <t>Grado en Gestión y Administración Pública</t>
  </si>
  <si>
    <t>FADE</t>
  </si>
  <si>
    <t>Grado en Bellas Artes</t>
  </si>
  <si>
    <t>Grado en Conservación y Restauración de Bienes Culturales</t>
  </si>
  <si>
    <t>Grado en Diseño y Tecnologías Creativas</t>
  </si>
  <si>
    <t>Idiomas Transversales</t>
  </si>
  <si>
    <t>Titulación UPV</t>
  </si>
  <si>
    <t>ETSEGCT</t>
  </si>
  <si>
    <t>ok</t>
  </si>
  <si>
    <t>ETS. Arq</t>
  </si>
  <si>
    <t>ETSCCP</t>
  </si>
  <si>
    <t>Camins</t>
  </si>
  <si>
    <t>Industrials</t>
  </si>
  <si>
    <t>ETSEADI</t>
  </si>
  <si>
    <t>ETS Disseny</t>
  </si>
  <si>
    <t>Geodèsia</t>
  </si>
  <si>
    <t>Gest. Edif.</t>
  </si>
  <si>
    <t>EPS Alcoi</t>
  </si>
  <si>
    <t>F.BBAA</t>
  </si>
  <si>
    <t>Fac. BBAA</t>
  </si>
  <si>
    <t>F. ADE</t>
  </si>
  <si>
    <t>Fac. ADE</t>
  </si>
  <si>
    <t>EPS Gandia</t>
  </si>
  <si>
    <t>ETSIEInf</t>
  </si>
  <si>
    <t>ETSINF</t>
  </si>
  <si>
    <t>Agronòmica</t>
  </si>
  <si>
    <t>ETS Teleco</t>
  </si>
  <si>
    <t>TOTAL</t>
  </si>
  <si>
    <t>MEDITERRÀNIA</t>
  </si>
  <si>
    <t>ID</t>
  </si>
  <si>
    <t>DESC</t>
  </si>
  <si>
    <t>02</t>
  </si>
  <si>
    <t>BIOTECNOLOGÍA</t>
  </si>
  <si>
    <t>BIOTECNOLOGIA</t>
  </si>
  <si>
    <t>03</t>
  </si>
  <si>
    <t>CIENCIA ANIMAL</t>
  </si>
  <si>
    <t>CIÈNCIA ANIMAL</t>
  </si>
  <si>
    <t>04</t>
  </si>
  <si>
    <t>COMPOSICIÓN ARQUITECTÓNICA</t>
  </si>
  <si>
    <t>COMPOSICIÓ ARQUITECTÒNICA</t>
  </si>
  <si>
    <t>35</t>
  </si>
  <si>
    <t>COMUNICACIÓN AUDIOVISUAL, DOCUMENTACIÓN E HISTORIA DEL ARTE</t>
  </si>
  <si>
    <t>COM. AUDIOVISUAL I HISTÒRIA DE L'ART</t>
  </si>
  <si>
    <t>39</t>
  </si>
  <si>
    <t>COMUNICACIONES</t>
  </si>
  <si>
    <t>COMUNICACIONS</t>
  </si>
  <si>
    <t>37</t>
  </si>
  <si>
    <t>CONSERVACIÓN Y RESTAURACIÓN DE BIENES CULTURALES</t>
  </si>
  <si>
    <t>CONSERVACIÓ I RESTAURACIÓ</t>
  </si>
  <si>
    <t>05</t>
  </si>
  <si>
    <t>CONSTRUCCIONES ARQUITECTÓNICAS</t>
  </si>
  <si>
    <t>CONSTRUCCIONS ARQUITECTÒNIQUES</t>
  </si>
  <si>
    <t>98</t>
  </si>
  <si>
    <t>DEPARTAMENTOS DE OTRAS UNIVERSIDADES</t>
  </si>
  <si>
    <t>DEP. D'ALTRES UNIVERSITATS</t>
  </si>
  <si>
    <t>06</t>
  </si>
  <si>
    <t>DIBUJO</t>
  </si>
  <si>
    <t>DIBUIX</t>
  </si>
  <si>
    <t>07</t>
  </si>
  <si>
    <t>ECONOMÍA Y CIENCIAS SOCIALES</t>
  </si>
  <si>
    <t>ECONOMIA I CIÈNCIES SOCIALS</t>
  </si>
  <si>
    <t>44</t>
  </si>
  <si>
    <t>ECOSISTEMAS AGROFORESTALES</t>
  </si>
  <si>
    <t>ECOSISTEMES AGROFORESTALS</t>
  </si>
  <si>
    <t>08</t>
  </si>
  <si>
    <t>ESCULTURA</t>
  </si>
  <si>
    <t>09</t>
  </si>
  <si>
    <t>ESTADÍSTICA E INVESTIGACIÓN OPERATIVA APLICADAS Y CALIDAD</t>
  </si>
  <si>
    <t>ESTADÍSTICA I INVESTIGACIÓ OPERATIVA</t>
  </si>
  <si>
    <t>10</t>
  </si>
  <si>
    <t>EXPRESIÓN GRÁFICA ARQUITECTÓNICA</t>
  </si>
  <si>
    <t>EXPRESSIÓ GRÀFICA ARQUITECTÒNICA</t>
  </si>
  <si>
    <t>12</t>
  </si>
  <si>
    <t>FÍSICA APLICADA</t>
  </si>
  <si>
    <t>17</t>
  </si>
  <si>
    <t>INFORMÁTICA DE SISTEMAS Y COMPUTADORES</t>
  </si>
  <si>
    <t>INFORMÀTICA DE SISTEMES I COMPUTADORS</t>
  </si>
  <si>
    <t>15</t>
  </si>
  <si>
    <t>INGENIERÍA CARTOGRÁFICA, GEODESIA Y FOTOGRAMETRÍA</t>
  </si>
  <si>
    <t>ENG. CARTOGRÀFICA, GEODÈSIA I FOTOGR.</t>
  </si>
  <si>
    <t>16</t>
  </si>
  <si>
    <t>INGENIERÍA DE LA CONSTRUCCIÓN Y DE PROYECTOS DE INGENIERÍA CIVIL</t>
  </si>
  <si>
    <t>ENG. DE LA CONSTRUCCIÓ I D'ENGINYERIA CIVIL</t>
  </si>
  <si>
    <t>42</t>
  </si>
  <si>
    <t>INGENIERÍA DE SISTEMAS Y AUTOMÁTICA</t>
  </si>
  <si>
    <t>ENG. DE SISTEMES I AUTOMÀTICA</t>
  </si>
  <si>
    <t>18</t>
  </si>
  <si>
    <t>INGENIERÍA DEL TERRENO</t>
  </si>
  <si>
    <t>ENG. DEL TERRENY</t>
  </si>
  <si>
    <t>40</t>
  </si>
  <si>
    <t>INGENIERÍA E INFRAESTRUCTURA DE LOS TRANSPORTES</t>
  </si>
  <si>
    <t>19</t>
  </si>
  <si>
    <t>ENG. ELÈCTRICA</t>
  </si>
  <si>
    <t>INGENIERÍA ELÉCTRICA</t>
  </si>
  <si>
    <t>20</t>
  </si>
  <si>
    <t>ENG. ELECTRÒNICA</t>
  </si>
  <si>
    <t>INGENIERÍA ELECTRÓNICA</t>
  </si>
  <si>
    <t>11</t>
  </si>
  <si>
    <t>ENG. GRÀFICA</t>
  </si>
  <si>
    <t>INGENIERÍA GRÁFICA</t>
  </si>
  <si>
    <t>21</t>
  </si>
  <si>
    <t>ENG. HIDRÀULICA I M.A.</t>
  </si>
  <si>
    <t>INGENIERÍA HIDRÁULICA Y MEDIO AMBIENTE</t>
  </si>
  <si>
    <t>ENG. I INFRAESTRUCTURA DELS TRANSPORTS</t>
  </si>
  <si>
    <t>22</t>
  </si>
  <si>
    <t>INGENIERÍA MECANICA Y DE MATERIALES</t>
  </si>
  <si>
    <t>ENG. MECÀNICA I DE MATERIALS</t>
  </si>
  <si>
    <t>23</t>
  </si>
  <si>
    <t>INGENIERÍA QUÍMICA Y NUCLEAR</t>
  </si>
  <si>
    <t>ENG. QUÍMICA I NUCLEAR</t>
  </si>
  <si>
    <t>14</t>
  </si>
  <si>
    <t>INGENIERÍA RURAL Y AGROALIMENTARIA</t>
  </si>
  <si>
    <t>ENG. RURAL I AGROALIMENTÀRIA</t>
  </si>
  <si>
    <t>24</t>
  </si>
  <si>
    <t>INGENIERÍA TEXTIL Y PAPELERA</t>
  </si>
  <si>
    <t>ENG. TÈXTIL I PAPERERA</t>
  </si>
  <si>
    <t>13</t>
  </si>
  <si>
    <t>LINGÜÍSTICA APLICADA</t>
  </si>
  <si>
    <t>25</t>
  </si>
  <si>
    <t>MÁQUINAS Y MOTORES TÉRMICOS</t>
  </si>
  <si>
    <t>MÀQUINES I MOTORS TÈRMICS</t>
  </si>
  <si>
    <t>26</t>
  </si>
  <si>
    <t>MATEMÁTICA APLICADA</t>
  </si>
  <si>
    <t>MATEMÀTICA APLICADA</t>
  </si>
  <si>
    <t>27</t>
  </si>
  <si>
    <t>MECÁNICA DE LOS MEDIOS CONTINUOS Y TEORÍA DE ESTRUCTURAS</t>
  </si>
  <si>
    <t>MECÀNICA MEDIS CONTINUS I TEORIA D'ESTRUCTURES</t>
  </si>
  <si>
    <t>28</t>
  </si>
  <si>
    <t>ORGANIZACIÓN DE EMPRESAS</t>
  </si>
  <si>
    <t>ORGANITZACIÓ D'EMPRESA</t>
  </si>
  <si>
    <t>29</t>
  </si>
  <si>
    <t>PINTURA</t>
  </si>
  <si>
    <t>30</t>
  </si>
  <si>
    <t>PRODUCCIÓN VEGETAL</t>
  </si>
  <si>
    <t>PRODUCCIÓ VEGETAL</t>
  </si>
  <si>
    <t>36</t>
  </si>
  <si>
    <t>PROYECTOS ARQUITECTÓNICOS</t>
  </si>
  <si>
    <t>PROJECTES ARQUITECTÒNICS</t>
  </si>
  <si>
    <t>43</t>
  </si>
  <si>
    <t>PROYECTOS DE INGENIERÍA</t>
  </si>
  <si>
    <t>PROJECTES D'ENGINYERIA</t>
  </si>
  <si>
    <t>31</t>
  </si>
  <si>
    <t>QUÍMICA</t>
  </si>
  <si>
    <t>32</t>
  </si>
  <si>
    <t>SISTEMAS INFORMÁTICOS Y COMPUTACIÓN</t>
  </si>
  <si>
    <t>SISTEMES INFORMÀTICS I COMPUTACIÓ</t>
  </si>
  <si>
    <t>33</t>
  </si>
  <si>
    <t>TECNOLOGÍA DE ALIMENTOS</t>
  </si>
  <si>
    <t>TECNOLOGIA D'ALIMENTS</t>
  </si>
  <si>
    <t>41</t>
  </si>
  <si>
    <t>TERMODINÁMICA APLICADA</t>
  </si>
  <si>
    <t>TERMODINÀMICA APLICADA</t>
  </si>
  <si>
    <t>34</t>
  </si>
  <si>
    <t>URBANISMO</t>
  </si>
  <si>
    <t>URBANISME</t>
  </si>
  <si>
    <t>% de crèdits de docència sense el Dep. De Lingüística Aplicada</t>
  </si>
  <si>
    <t>Valencià</t>
  </si>
  <si>
    <t>Anglès</t>
  </si>
  <si>
    <t>Castellà</t>
  </si>
  <si>
    <t>% Valencià</t>
  </si>
  <si>
    <t>% Anglès</t>
  </si>
  <si>
    <t>% Castellà</t>
  </si>
  <si>
    <t>TOTAL -Ling</t>
  </si>
  <si>
    <t>2.- Oferta de crèdits per llengua (tit. de grau per departaments)</t>
  </si>
  <si>
    <t>Departamento de Adscripción</t>
  </si>
  <si>
    <t>45</t>
  </si>
  <si>
    <t>INGENIERÍA DE LOS TRANSPORTES Y DEL TERRENO</t>
  </si>
  <si>
    <t>TOTAL - Dep. Ling</t>
  </si>
  <si>
    <t>ALEMANY</t>
  </si>
  <si>
    <t>1,76%</t>
  </si>
  <si>
    <t>U</t>
  </si>
  <si>
    <t>9,52%</t>
  </si>
  <si>
    <t>F. BBAA</t>
  </si>
  <si>
    <t>L</t>
  </si>
  <si>
    <t>4,88%</t>
  </si>
  <si>
    <t>M</t>
  </si>
  <si>
    <t>5,98%</t>
  </si>
  <si>
    <t>Q</t>
  </si>
  <si>
    <t>13,16%</t>
  </si>
  <si>
    <t>D</t>
  </si>
  <si>
    <t>ETSGCT</t>
  </si>
  <si>
    <t>G</t>
  </si>
  <si>
    <t>7,43%</t>
  </si>
  <si>
    <t>T</t>
  </si>
  <si>
    <t>4,03%</t>
  </si>
  <si>
    <t>C</t>
  </si>
  <si>
    <t>7,52%</t>
  </si>
  <si>
    <t>S</t>
  </si>
  <si>
    <t>9,80%</t>
  </si>
  <si>
    <t>ETSEInf</t>
  </si>
  <si>
    <t>R</t>
  </si>
  <si>
    <t>12,93%</t>
  </si>
  <si>
    <t>E</t>
  </si>
  <si>
    <t>2,56%</t>
  </si>
  <si>
    <t>H</t>
  </si>
  <si>
    <t>11,98%</t>
  </si>
  <si>
    <t>B</t>
  </si>
  <si>
    <t>9,20%</t>
  </si>
  <si>
    <t>J</t>
  </si>
  <si>
    <t>Curso Académico: 2026</t>
  </si>
  <si>
    <t>3.- Asignación Docente del Profesorado Activo por asignatura y grupo- Créditos por idioma. Totes les titulacions</t>
  </si>
  <si>
    <t>VERA</t>
  </si>
  <si>
    <t>FACULTAT DE BELLES ARTS</t>
  </si>
  <si>
    <t>FACULTAT D'ADMINISTRACIÓ I DIRECCIÓ D'EMPRESAS</t>
  </si>
  <si>
    <t>E. POLITÈCNICA SUPERIOR DE GANDIA</t>
  </si>
  <si>
    <t>E.T.S.E. INDUSTRIALS</t>
  </si>
  <si>
    <t>E.T.S.E. GEODESICA, CARTOGRAFICA Y TOP.</t>
  </si>
  <si>
    <t>E.T.S.E. DE TELECOMUNICACIÓ</t>
  </si>
  <si>
    <t>E.T.S.E. CAMINS, CANALS I PORTS</t>
  </si>
  <si>
    <t>E.T.S.E. AGRONÒMICA I DEL MEDI NATURAL</t>
  </si>
  <si>
    <t>E.T.S. D'ENG. INFORMÀTICA</t>
  </si>
  <si>
    <t>E.T.S. D'ENG. DEL DISSENY</t>
  </si>
  <si>
    <t>E.T.S. D'ENG. D'EDIFICACIÓ</t>
  </si>
  <si>
    <t>E.T.S. D'ARQUITECTURA</t>
  </si>
  <si>
    <t>E. POLITÈCNICA SUPERIOR D'ALCOI</t>
  </si>
  <si>
    <t>3.- Asignación Docente del Profesorado Activo por asignatura y grupo- Créditos por idioma. Todas las titulaciones</t>
  </si>
  <si>
    <t xml:space="preserve"> .</t>
  </si>
  <si>
    <t>Grado en Inteligencia Artificial</t>
  </si>
  <si>
    <t>Grado en Ingeniería de Tecnología y Diseño Textil</t>
  </si>
  <si>
    <t>Grado en Química</t>
  </si>
  <si>
    <t>Grado en Ingeniería Ambiental</t>
  </si>
  <si>
    <t>Grado en Ciencias y Tecnologías del Mar</t>
  </si>
  <si>
    <t>Grado en Empresa y Tecnología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</si>
</sst>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3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7"/>
      <color rgb="FF000000"/>
      <name val="Verdana"/>
      <family val="2"/>
    </font>
    <font>
      <sz val="7"/>
      <color rgb="FF010000"/>
      <name val="Verdana"/>
      <family val="2"/>
    </font>
    <font>
      <sz val="8"/>
      <color rgb="FF000000"/>
      <name val="Tahoma"/>
      <family val="2"/>
    </font>
    <font>
      <sz val="10"/>
      <color rgb="FF000000"/>
      <name val="Arial"/>
      <family val="2"/>
    </font>
    <font>
      <sz val="11"/>
      <color rgb="FF9C000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color rgb="FF000000"/>
      <name val="Verdana"/>
      <family val="2"/>
    </font>
    <font>
      <sz val="10"/>
      <color rgb="FF000000"/>
      <name val="Arial"/>
      <family val="2"/>
    </font>
    <font>
      <sz val="1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7"/>
      <color rgb="FF010000"/>
      <name val="Verdana"/>
      <family val="2"/>
    </font>
    <font>
      <sz val="7"/>
      <color rgb="FF000000"/>
      <name val="Verdana"/>
      <family val="2"/>
    </font>
    <font>
      <sz val="7"/>
      <color rgb="FF010000"/>
      <name val="Verdana"/>
      <family val="2"/>
    </font>
    <font>
      <b/>
      <sz val="12"/>
      <color rgb="FF000000"/>
      <name val="Arial"/>
      <family val="2"/>
    </font>
    <font>
      <sz val="9"/>
      <color rgb="FF9C0006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7"/>
      <color rgb="FFC00000"/>
      <name val="Verdana"/>
      <family val="2"/>
    </font>
    <font>
      <sz val="7"/>
      <color rgb="FFFFFFFF"/>
      <name val="Verdana"/>
      <family val="2"/>
    </font>
    <font>
      <b/>
      <sz val="7"/>
      <color rgb="FFFF0000"/>
      <name val="Verdana"/>
      <family val="2"/>
    </font>
    <font>
      <b/>
      <sz val="10"/>
      <color rgb="FF000000"/>
      <name val="Arial"/>
      <family val="2"/>
    </font>
    <font>
      <sz val="10"/>
      <color rgb="FF000000"/>
      <name val="Arial"/>
    </font>
    <font>
      <sz val="7"/>
      <color rgb="FF000000"/>
      <name val="Verdana"/>
    </font>
    <font>
      <sz val="7"/>
      <color rgb="FF010000"/>
      <name val="Verdana"/>
    </font>
    <font>
      <b/>
      <sz val="7"/>
      <color rgb="FF010000"/>
      <name val="Verdana"/>
    </font>
    <font>
      <sz val="7"/>
      <color rgb="FFFFFFFF"/>
      <name val="Verdana"/>
    </font>
    <font>
      <sz val="8"/>
      <color rgb="FF000000"/>
      <name val="Tahoma"/>
    </font>
    <font>
      <b/>
      <sz val="8"/>
      <color rgb="FF000000"/>
      <name val="Tahoma"/>
    </font>
    <font>
      <sz val="18"/>
      <color rgb="FF000000"/>
      <name val="Tahoma"/>
    </font>
    <font>
      <sz val="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  <fill>
      <patternFill patternType="solid">
        <fgColor rgb="FFFFC7CE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DFDFDF"/>
      </left>
      <right/>
      <top/>
      <bottom/>
      <diagonal/>
    </border>
  </borders>
  <cellStyleXfs count="18">
    <xf numFmtId="0" fontId="0" fillId="0" borderId="0"/>
    <xf numFmtId="9" fontId="5" fillId="0" borderId="0" applyFont="0" applyFill="0" applyBorder="0" applyAlignment="0" applyProtection="0"/>
    <xf numFmtId="0" fontId="5" fillId="0" borderId="1"/>
    <xf numFmtId="0" fontId="9" fillId="0" borderId="1"/>
    <xf numFmtId="0" fontId="9" fillId="0" borderId="1"/>
    <xf numFmtId="0" fontId="6" fillId="5" borderId="1" applyNumberFormat="0" applyBorder="0" applyAlignment="0" applyProtection="0"/>
    <xf numFmtId="9" fontId="9" fillId="0" borderId="1" applyFont="0" applyFill="0" applyBorder="0" applyAlignment="0" applyProtection="0"/>
    <xf numFmtId="0" fontId="1" fillId="0" borderId="1"/>
    <xf numFmtId="9" fontId="1" fillId="0" borderId="1" applyFont="0" applyFill="0" applyBorder="0" applyAlignment="0" applyProtection="0"/>
    <xf numFmtId="0" fontId="6" fillId="5" borderId="1" applyNumberFormat="0" applyBorder="0" applyAlignment="0" applyProtection="0"/>
    <xf numFmtId="0" fontId="24" fillId="0" borderId="1"/>
    <xf numFmtId="9" fontId="24" fillId="0" borderId="1" applyFont="0" applyFill="0" applyBorder="0" applyAlignment="0" applyProtection="0"/>
    <xf numFmtId="9" fontId="24" fillId="0" borderId="1" applyFont="0" applyFill="0" applyBorder="0" applyAlignment="0" applyProtection="0"/>
    <xf numFmtId="0" fontId="24" fillId="0" borderId="1"/>
    <xf numFmtId="0" fontId="24" fillId="0" borderId="1"/>
    <xf numFmtId="0" fontId="24" fillId="0" borderId="1"/>
    <xf numFmtId="0" fontId="24" fillId="0" borderId="1"/>
    <xf numFmtId="0" fontId="24" fillId="0" borderId="1"/>
  </cellStyleXfs>
  <cellXfs count="132">
    <xf numFmtId="0" fontId="0" fillId="0" borderId="0" xfId="0"/>
    <xf numFmtId="4" fontId="2" fillId="2" borderId="1" xfId="0" applyNumberFormat="1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10" fillId="0" borderId="1" xfId="4" applyFont="1" applyAlignment="1">
      <alignment vertical="top"/>
    </xf>
    <xf numFmtId="0" fontId="9" fillId="0" borderId="1" xfId="4"/>
    <xf numFmtId="0" fontId="13" fillId="4" borderId="1" xfId="4" applyFont="1" applyFill="1" applyAlignment="1">
      <alignment horizontal="left" vertical="center" wrapText="1"/>
    </xf>
    <xf numFmtId="0" fontId="13" fillId="4" borderId="2" xfId="4" applyFont="1" applyFill="1" applyBorder="1" applyAlignment="1">
      <alignment horizontal="right" vertical="center"/>
    </xf>
    <xf numFmtId="0" fontId="13" fillId="2" borderId="1" xfId="4" applyFont="1" applyFill="1" applyAlignment="1">
      <alignment vertical="center"/>
    </xf>
    <xf numFmtId="0" fontId="15" fillId="4" borderId="3" xfId="4" applyFont="1" applyFill="1" applyBorder="1" applyAlignment="1">
      <alignment horizontal="center" wrapText="1"/>
    </xf>
    <xf numFmtId="0" fontId="13" fillId="2" borderId="1" xfId="4" applyFont="1" applyFill="1" applyAlignment="1">
      <alignment horizontal="left" vertical="center"/>
    </xf>
    <xf numFmtId="0" fontId="13" fillId="2" borderId="1" xfId="4" applyFont="1" applyFill="1" applyAlignment="1">
      <alignment horizontal="left" vertical="center"/>
    </xf>
    <xf numFmtId="4" fontId="14" fillId="2" borderId="1" xfId="4" applyNumberFormat="1" applyFont="1" applyFill="1" applyAlignment="1">
      <alignment horizontal="right" vertical="center"/>
    </xf>
    <xf numFmtId="10" fontId="14" fillId="2" borderId="1" xfId="4" applyNumberFormat="1" applyFont="1" applyFill="1" applyAlignment="1">
      <alignment horizontal="right" vertical="center"/>
    </xf>
    <xf numFmtId="0" fontId="15" fillId="3" borderId="1" xfId="4" applyFont="1" applyFill="1" applyAlignment="1">
      <alignment horizontal="left" vertical="center" wrapText="1"/>
    </xf>
    <xf numFmtId="0" fontId="15" fillId="3" borderId="1" xfId="4" applyFont="1" applyFill="1" applyAlignment="1">
      <alignment horizontal="left" vertical="center" wrapText="1"/>
    </xf>
    <xf numFmtId="4" fontId="14" fillId="4" borderId="1" xfId="4" applyNumberFormat="1" applyFont="1" applyFill="1" applyAlignment="1">
      <alignment horizontal="right" vertical="center"/>
    </xf>
    <xf numFmtId="10" fontId="14" fillId="3" borderId="1" xfId="4" applyNumberFormat="1" applyFont="1" applyFill="1" applyAlignment="1">
      <alignment horizontal="right" vertical="center"/>
    </xf>
    <xf numFmtId="10" fontId="8" fillId="3" borderId="1" xfId="4" applyNumberFormat="1" applyFont="1" applyFill="1" applyAlignment="1">
      <alignment horizontal="right" vertical="center"/>
    </xf>
    <xf numFmtId="4" fontId="14" fillId="3" borderId="1" xfId="4" applyNumberFormat="1" applyFont="1" applyFill="1" applyAlignment="1">
      <alignment horizontal="right" vertical="center"/>
    </xf>
    <xf numFmtId="10" fontId="14" fillId="4" borderId="1" xfId="4" applyNumberFormat="1" applyFont="1" applyFill="1" applyAlignment="1">
      <alignment horizontal="right" vertical="center"/>
    </xf>
    <xf numFmtId="10" fontId="8" fillId="4" borderId="1" xfId="4" applyNumberFormat="1" applyFont="1" applyFill="1" applyAlignment="1">
      <alignment horizontal="right" vertical="center"/>
    </xf>
    <xf numFmtId="0" fontId="15" fillId="4" borderId="1" xfId="4" applyFont="1" applyFill="1" applyAlignment="1">
      <alignment horizontal="left" vertical="center" wrapText="1"/>
    </xf>
    <xf numFmtId="0" fontId="7" fillId="0" borderId="1" xfId="4" applyFont="1"/>
    <xf numFmtId="0" fontId="9" fillId="0" borderId="1" xfId="4"/>
    <xf numFmtId="164" fontId="9" fillId="0" borderId="1" xfId="4" applyNumberFormat="1"/>
    <xf numFmtId="164" fontId="9" fillId="6" borderId="1" xfId="4" applyNumberFormat="1" applyFill="1"/>
    <xf numFmtId="164" fontId="0" fillId="0" borderId="1" xfId="6" applyNumberFormat="1" applyFont="1"/>
    <xf numFmtId="164" fontId="6" fillId="5" borderId="1" xfId="5" applyNumberFormat="1"/>
    <xf numFmtId="0" fontId="0" fillId="0" borderId="1" xfId="6" applyNumberFormat="1" applyFont="1"/>
    <xf numFmtId="0" fontId="18" fillId="0" borderId="1" xfId="6" applyNumberFormat="1" applyFont="1"/>
    <xf numFmtId="0" fontId="19" fillId="0" borderId="1" xfId="4" applyFont="1" applyAlignment="1">
      <alignment horizontal="right"/>
    </xf>
    <xf numFmtId="164" fontId="19" fillId="0" borderId="1" xfId="6" applyNumberFormat="1" applyFont="1" applyAlignment="1">
      <alignment horizontal="left"/>
    </xf>
    <xf numFmtId="0" fontId="20" fillId="4" borderId="1" xfId="4" applyFont="1" applyFill="1" applyAlignment="1">
      <alignment horizontal="left" vertical="center" wrapText="1"/>
    </xf>
    <xf numFmtId="10" fontId="0" fillId="0" borderId="1" xfId="6" applyNumberFormat="1" applyFont="1"/>
    <xf numFmtId="4" fontId="9" fillId="0" borderId="1" xfId="4" applyNumberFormat="1"/>
    <xf numFmtId="164" fontId="0" fillId="0" borderId="0" xfId="0" applyNumberFormat="1"/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" fontId="0" fillId="0" borderId="1" xfId="6" applyNumberFormat="1" applyFont="1"/>
    <xf numFmtId="0" fontId="21" fillId="4" borderId="2" xfId="4" applyFont="1" applyFill="1" applyBorder="1" applyAlignment="1">
      <alignment horizontal="center"/>
    </xf>
    <xf numFmtId="0" fontId="22" fillId="3" borderId="1" xfId="4" applyFont="1" applyFill="1" applyAlignment="1">
      <alignment horizontal="left" vertical="center" wrapText="1"/>
    </xf>
    <xf numFmtId="10" fontId="23" fillId="0" borderId="1" xfId="6" applyNumberFormat="1" applyFont="1"/>
    <xf numFmtId="10" fontId="9" fillId="0" borderId="1" xfId="1" applyNumberFormat="1" applyFont="1" applyBorder="1"/>
    <xf numFmtId="10" fontId="23" fillId="0" borderId="1" xfId="1" applyNumberFormat="1" applyFont="1" applyBorder="1"/>
    <xf numFmtId="0" fontId="15" fillId="8" borderId="1" xfId="4" applyFont="1" applyFill="1" applyAlignment="1">
      <alignment horizontal="left" vertical="center" wrapText="1"/>
    </xf>
    <xf numFmtId="0" fontId="19" fillId="7" borderId="1" xfId="4" applyFont="1" applyFill="1" applyAlignment="1">
      <alignment horizontal="right"/>
    </xf>
    <xf numFmtId="164" fontId="19" fillId="7" borderId="1" xfId="6" applyNumberFormat="1" applyFont="1" applyFill="1" applyAlignment="1">
      <alignment horizontal="left"/>
    </xf>
    <xf numFmtId="164" fontId="0" fillId="7" borderId="1" xfId="6" applyNumberFormat="1" applyFont="1" applyFill="1"/>
    <xf numFmtId="164" fontId="0" fillId="7" borderId="0" xfId="0" applyNumberFormat="1" applyFill="1"/>
    <xf numFmtId="0" fontId="15" fillId="7" borderId="1" xfId="4" applyFont="1" applyFill="1" applyAlignment="1">
      <alignment horizontal="left" vertical="center" wrapText="1"/>
    </xf>
    <xf numFmtId="0" fontId="24" fillId="0" borderId="1" xfId="10"/>
    <xf numFmtId="4" fontId="24" fillId="0" borderId="1" xfId="10" applyNumberFormat="1"/>
    <xf numFmtId="4" fontId="25" fillId="0" borderId="1" xfId="10" applyNumberFormat="1" applyFont="1" applyBorder="1" applyAlignment="1">
      <alignment horizontal="right" vertical="center"/>
    </xf>
    <xf numFmtId="10" fontId="8" fillId="3" borderId="1" xfId="10" applyNumberFormat="1" applyFont="1" applyFill="1" applyAlignment="1">
      <alignment horizontal="right" vertical="center"/>
    </xf>
    <xf numFmtId="10" fontId="25" fillId="3" borderId="1" xfId="10" applyNumberFormat="1" applyFont="1" applyFill="1" applyAlignment="1">
      <alignment horizontal="right" vertical="center"/>
    </xf>
    <xf numFmtId="10" fontId="25" fillId="2" borderId="1" xfId="10" applyNumberFormat="1" applyFont="1" applyFill="1" applyAlignment="1">
      <alignment horizontal="right" vertical="center"/>
    </xf>
    <xf numFmtId="0" fontId="26" fillId="3" borderId="1" xfId="10" applyFont="1" applyFill="1" applyAlignment="1">
      <alignment horizontal="left" vertical="center" wrapText="1"/>
    </xf>
    <xf numFmtId="164" fontId="8" fillId="4" borderId="1" xfId="10" applyNumberFormat="1" applyFont="1" applyFill="1" applyAlignment="1">
      <alignment horizontal="right" vertical="center"/>
    </xf>
    <xf numFmtId="10" fontId="25" fillId="4" borderId="1" xfId="10" applyNumberFormat="1" applyFont="1" applyFill="1" applyAlignment="1">
      <alignment horizontal="right" vertical="center"/>
    </xf>
    <xf numFmtId="0" fontId="26" fillId="4" borderId="1" xfId="10" applyFont="1" applyFill="1" applyAlignment="1">
      <alignment horizontal="left" vertical="center" wrapText="1"/>
    </xf>
    <xf numFmtId="164" fontId="8" fillId="3" borderId="1" xfId="10" applyNumberFormat="1" applyFont="1" applyFill="1" applyAlignment="1">
      <alignment horizontal="right" vertical="center"/>
    </xf>
    <xf numFmtId="10" fontId="8" fillId="2" borderId="1" xfId="10" applyNumberFormat="1" applyFont="1" applyFill="1" applyAlignment="1">
      <alignment horizontal="right" vertical="center"/>
    </xf>
    <xf numFmtId="0" fontId="27" fillId="2" borderId="1" xfId="10" applyFont="1" applyFill="1" applyAlignment="1">
      <alignment horizontal="left" vertical="center"/>
    </xf>
    <xf numFmtId="4" fontId="25" fillId="4" borderId="1" xfId="10" applyNumberFormat="1" applyFont="1" applyFill="1" applyAlignment="1">
      <alignment horizontal="right" vertical="center"/>
    </xf>
    <xf numFmtId="4" fontId="25" fillId="2" borderId="1" xfId="10" applyNumberFormat="1" applyFont="1" applyFill="1" applyBorder="1" applyAlignment="1">
      <alignment horizontal="right" vertical="center"/>
    </xf>
    <xf numFmtId="4" fontId="25" fillId="3" borderId="1" xfId="10" applyNumberFormat="1" applyFont="1" applyFill="1" applyBorder="1" applyAlignment="1">
      <alignment horizontal="right" vertical="center"/>
    </xf>
    <xf numFmtId="4" fontId="25" fillId="4" borderId="1" xfId="10" applyNumberFormat="1" applyFont="1" applyFill="1" applyBorder="1" applyAlignment="1">
      <alignment horizontal="right" vertical="center"/>
    </xf>
    <xf numFmtId="0" fontId="3" fillId="4" borderId="3" xfId="10" applyFont="1" applyFill="1" applyBorder="1" applyAlignment="1">
      <alignment horizontal="center" wrapText="1"/>
    </xf>
    <xf numFmtId="0" fontId="28" fillId="4" borderId="2" xfId="10" applyFont="1" applyFill="1" applyBorder="1" applyAlignment="1">
      <alignment horizontal="center"/>
    </xf>
    <xf numFmtId="0" fontId="27" fillId="4" borderId="2" xfId="10" applyFont="1" applyFill="1" applyBorder="1" applyAlignment="1">
      <alignment horizontal="right" vertical="center"/>
    </xf>
    <xf numFmtId="0" fontId="27" fillId="4" borderId="1" xfId="10" applyFont="1" applyFill="1" applyAlignment="1">
      <alignment horizontal="left" vertical="center" wrapText="1"/>
    </xf>
    <xf numFmtId="0" fontId="31" fillId="0" borderId="1" xfId="10" applyFont="1" applyAlignment="1">
      <alignment vertical="top"/>
    </xf>
    <xf numFmtId="164" fontId="24" fillId="0" borderId="1" xfId="11" applyNumberFormat="1" applyBorder="1"/>
    <xf numFmtId="164" fontId="32" fillId="0" borderId="1" xfId="12" applyNumberFormat="1" applyFont="1" applyBorder="1"/>
    <xf numFmtId="10" fontId="25" fillId="9" borderId="1" xfId="13" applyNumberFormat="1" applyFont="1" applyFill="1" applyAlignment="1">
      <alignment horizontal="right" vertical="center"/>
    </xf>
    <xf numFmtId="10" fontId="25" fillId="0" borderId="1" xfId="13" applyNumberFormat="1" applyFont="1" applyAlignment="1">
      <alignment horizontal="right" vertical="center"/>
    </xf>
    <xf numFmtId="10" fontId="25" fillId="2" borderId="1" xfId="13" applyNumberFormat="1" applyFont="1" applyFill="1" applyAlignment="1">
      <alignment horizontal="right" vertical="center"/>
    </xf>
    <xf numFmtId="4" fontId="25" fillId="3" borderId="1" xfId="13" applyNumberFormat="1" applyFont="1" applyFill="1" applyAlignment="1">
      <alignment horizontal="right" vertical="center"/>
    </xf>
    <xf numFmtId="4" fontId="25" fillId="4" borderId="1" xfId="13" applyNumberFormat="1" applyFont="1" applyFill="1" applyAlignment="1">
      <alignment horizontal="right" vertical="center"/>
    </xf>
    <xf numFmtId="164" fontId="24" fillId="0" borderId="1" xfId="10" applyNumberFormat="1"/>
    <xf numFmtId="10" fontId="25" fillId="3" borderId="1" xfId="13" applyNumberFormat="1" applyFont="1" applyFill="1" applyAlignment="1">
      <alignment horizontal="right" vertical="center"/>
    </xf>
    <xf numFmtId="10" fontId="25" fillId="9" borderId="1" xfId="15" applyNumberFormat="1" applyFont="1" applyFill="1" applyAlignment="1">
      <alignment horizontal="right" vertical="center"/>
    </xf>
    <xf numFmtId="4" fontId="25" fillId="3" borderId="1" xfId="16" applyNumberFormat="1" applyFont="1" applyFill="1" applyAlignment="1">
      <alignment horizontal="right" vertical="center"/>
    </xf>
    <xf numFmtId="10" fontId="25" fillId="4" borderId="1" xfId="15" applyNumberFormat="1" applyFont="1" applyFill="1" applyAlignment="1">
      <alignment horizontal="right" vertical="center"/>
    </xf>
    <xf numFmtId="4" fontId="25" fillId="4" borderId="1" xfId="16" applyNumberFormat="1" applyFont="1" applyFill="1" applyAlignment="1">
      <alignment horizontal="right" vertical="center"/>
    </xf>
    <xf numFmtId="10" fontId="25" fillId="2" borderId="1" xfId="17" applyNumberFormat="1" applyFont="1" applyFill="1" applyAlignment="1">
      <alignment horizontal="right" vertical="center"/>
    </xf>
    <xf numFmtId="4" fontId="25" fillId="4" borderId="1" xfId="17" applyNumberFormat="1" applyFont="1" applyFill="1" applyAlignment="1">
      <alignment horizontal="right" vertical="center"/>
    </xf>
    <xf numFmtId="4" fontId="25" fillId="3" borderId="1" xfId="17" applyNumberFormat="1" applyFont="1" applyFill="1" applyAlignment="1">
      <alignment horizontal="right" vertical="center"/>
    </xf>
    <xf numFmtId="4" fontId="25" fillId="4" borderId="1" xfId="15" applyNumberFormat="1" applyFont="1" applyFill="1" applyAlignment="1">
      <alignment horizontal="right" vertical="center"/>
    </xf>
    <xf numFmtId="4" fontId="25" fillId="3" borderId="1" xfId="15" applyNumberFormat="1" applyFont="1" applyFill="1" applyAlignment="1">
      <alignment horizontal="right" vertical="center"/>
    </xf>
    <xf numFmtId="10" fontId="25" fillId="2" borderId="1" xfId="15" applyNumberFormat="1" applyFont="1" applyFill="1" applyAlignment="1">
      <alignment horizontal="right" vertical="center"/>
    </xf>
    <xf numFmtId="0" fontId="26" fillId="9" borderId="1" xfId="10" applyFont="1" applyFill="1" applyAlignment="1">
      <alignment horizontal="left" vertical="center" wrapText="1"/>
    </xf>
    <xf numFmtId="0" fontId="27" fillId="4" borderId="3" xfId="10" applyFont="1" applyFill="1" applyBorder="1" applyAlignment="1">
      <alignment horizontal="right" wrapText="1"/>
    </xf>
    <xf numFmtId="4" fontId="25" fillId="2" borderId="1" xfId="0" applyNumberFormat="1" applyFont="1" applyFill="1" applyBorder="1" applyAlignment="1">
      <alignment horizontal="right" vertical="center"/>
    </xf>
    <xf numFmtId="4" fontId="25" fillId="3" borderId="1" xfId="0" applyNumberFormat="1" applyFont="1" applyFill="1" applyBorder="1" applyAlignment="1">
      <alignment horizontal="right" vertical="center"/>
    </xf>
    <xf numFmtId="4" fontId="25" fillId="4" borderId="1" xfId="0" applyNumberFormat="1" applyFont="1" applyFill="1" applyBorder="1" applyAlignment="1">
      <alignment horizontal="right" vertical="center"/>
    </xf>
    <xf numFmtId="0" fontId="5" fillId="0" borderId="1" xfId="4" applyFont="1"/>
    <xf numFmtId="0" fontId="23" fillId="0" borderId="1" xfId="4" applyFont="1"/>
    <xf numFmtId="0" fontId="15" fillId="0" borderId="1" xfId="4" applyFont="1" applyFill="1" applyAlignment="1">
      <alignment horizontal="left" vertical="center" wrapText="1"/>
    </xf>
    <xf numFmtId="4" fontId="2" fillId="9" borderId="1" xfId="0" applyNumberFormat="1" applyFont="1" applyFill="1" applyBorder="1" applyAlignment="1">
      <alignment horizontal="right" vertical="center"/>
    </xf>
    <xf numFmtId="10" fontId="9" fillId="7" borderId="1" xfId="4" applyNumberFormat="1" applyFill="1"/>
    <xf numFmtId="0" fontId="3" fillId="4" borderId="3" xfId="4" applyFont="1" applyFill="1" applyBorder="1" applyAlignment="1">
      <alignment horizontal="center" wrapText="1"/>
    </xf>
    <xf numFmtId="0" fontId="30" fillId="0" borderId="1" xfId="10" applyFont="1" applyAlignment="1">
      <alignment vertical="top" wrapText="1"/>
    </xf>
    <xf numFmtId="0" fontId="29" fillId="0" borderId="1" xfId="10" applyFont="1" applyAlignment="1">
      <alignment vertical="top" wrapText="1"/>
    </xf>
    <xf numFmtId="0" fontId="27" fillId="4" borderId="1" xfId="10" applyFont="1" applyFill="1" applyAlignment="1">
      <alignment horizontal="left" vertical="center" wrapText="1"/>
    </xf>
    <xf numFmtId="0" fontId="27" fillId="4" borderId="1" xfId="10" applyFont="1" applyFill="1" applyAlignment="1">
      <alignment horizontal="right" vertical="center" wrapText="1"/>
    </xf>
    <xf numFmtId="0" fontId="27" fillId="2" borderId="1" xfId="10" applyFont="1" applyFill="1" applyAlignment="1">
      <alignment horizontal="left" vertical="center"/>
    </xf>
    <xf numFmtId="0" fontId="26" fillId="3" borderId="1" xfId="10" applyFont="1" applyFill="1" applyAlignment="1">
      <alignment horizontal="left" vertical="center" wrapText="1"/>
    </xf>
    <xf numFmtId="0" fontId="26" fillId="4" borderId="1" xfId="10" applyFont="1" applyFill="1" applyAlignment="1">
      <alignment horizontal="left" vertical="center" wrapText="1"/>
    </xf>
    <xf numFmtId="0" fontId="27" fillId="3" borderId="1" xfId="10" applyFont="1" applyFill="1" applyAlignment="1">
      <alignment horizontal="right" vertical="center" wrapText="1"/>
    </xf>
    <xf numFmtId="0" fontId="3" fillId="3" borderId="1" xfId="10" applyFont="1" applyFill="1" applyAlignment="1">
      <alignment horizontal="left" vertical="center" wrapText="1"/>
    </xf>
    <xf numFmtId="0" fontId="3" fillId="4" borderId="1" xfId="10" applyFont="1" applyFill="1" applyAlignment="1">
      <alignment horizontal="left" vertical="center" wrapText="1"/>
    </xf>
    <xf numFmtId="0" fontId="17" fillId="5" borderId="1" xfId="5" applyFont="1" applyBorder="1" applyAlignment="1">
      <alignment horizontal="left" vertical="center" wrapText="1"/>
    </xf>
    <xf numFmtId="0" fontId="15" fillId="4" borderId="1" xfId="4" applyFont="1" applyFill="1" applyAlignment="1">
      <alignment horizontal="left" vertical="center" wrapText="1"/>
    </xf>
    <xf numFmtId="0" fontId="16" fillId="0" borderId="1" xfId="4" applyFont="1" applyAlignment="1">
      <alignment horizontal="center" vertical="center"/>
    </xf>
    <xf numFmtId="0" fontId="15" fillId="3" borderId="1" xfId="4" applyFont="1" applyFill="1" applyAlignment="1">
      <alignment horizontal="left" vertical="center" wrapText="1"/>
    </xf>
    <xf numFmtId="0" fontId="3" fillId="3" borderId="1" xfId="4" applyFont="1" applyFill="1" applyAlignment="1">
      <alignment horizontal="left" vertical="center" wrapText="1"/>
    </xf>
    <xf numFmtId="0" fontId="3" fillId="4" borderId="1" xfId="4" applyFont="1" applyFill="1" applyAlignment="1">
      <alignment horizontal="left" vertical="center" wrapText="1"/>
    </xf>
    <xf numFmtId="0" fontId="15" fillId="0" borderId="1" xfId="4" applyFont="1" applyFill="1" applyAlignment="1">
      <alignment horizontal="left" vertical="center" wrapText="1"/>
    </xf>
    <xf numFmtId="0" fontId="15" fillId="9" borderId="1" xfId="4" applyFont="1" applyFill="1" applyAlignment="1">
      <alignment horizontal="left" vertical="center" wrapText="1"/>
    </xf>
    <xf numFmtId="0" fontId="3" fillId="9" borderId="1" xfId="4" applyFont="1" applyFill="1" applyAlignment="1">
      <alignment horizontal="left" vertical="center" wrapText="1"/>
    </xf>
    <xf numFmtId="0" fontId="11" fillId="0" borderId="1" xfId="4" applyFont="1" applyAlignment="1">
      <alignment vertical="top" wrapText="1"/>
    </xf>
    <xf numFmtId="0" fontId="4" fillId="0" borderId="1" xfId="4" applyFont="1" applyAlignment="1">
      <alignment vertical="top" wrapText="1"/>
    </xf>
    <xf numFmtId="0" fontId="12" fillId="0" borderId="1" xfId="4" applyFont="1" applyAlignment="1">
      <alignment vertical="top" wrapText="1"/>
    </xf>
    <xf numFmtId="0" fontId="13" fillId="4" borderId="1" xfId="4" applyFont="1" applyFill="1" applyAlignment="1">
      <alignment horizontal="right" vertical="center" wrapText="1"/>
    </xf>
    <xf numFmtId="0" fontId="13" fillId="2" borderId="1" xfId="4" applyFont="1" applyFill="1" applyAlignment="1">
      <alignment horizontal="left" vertical="center"/>
    </xf>
    <xf numFmtId="0" fontId="13" fillId="4" borderId="1" xfId="4" applyFont="1" applyFill="1" applyAlignment="1">
      <alignment horizontal="left" vertical="center" wrapText="1"/>
    </xf>
    <xf numFmtId="0" fontId="7" fillId="7" borderId="1" xfId="4" applyFont="1" applyFill="1" applyAlignment="1">
      <alignment horizontal="center"/>
    </xf>
    <xf numFmtId="0" fontId="20" fillId="4" borderId="1" xfId="4" applyFont="1" applyFill="1" applyAlignment="1">
      <alignment horizontal="left" vertical="center" wrapText="1"/>
    </xf>
    <xf numFmtId="0" fontId="15" fillId="7" borderId="1" xfId="4" applyFont="1" applyFill="1" applyAlignment="1">
      <alignment horizontal="left" vertical="center" wrapText="1"/>
    </xf>
    <xf numFmtId="0" fontId="9" fillId="0" borderId="1" xfId="4" applyAlignment="1">
      <alignment horizontal="center"/>
    </xf>
  </cellXfs>
  <cellStyles count="18">
    <cellStyle name="Incorrecte 2" xfId="9" xr:uid="{D3F5AE67-CAA9-4F05-B8EB-056C68646050}"/>
    <cellStyle name="Incorrecto 2" xfId="5" xr:uid="{37F1D99E-6990-420F-BC2E-A65E26ADF5DE}"/>
    <cellStyle name="Normal" xfId="0" builtinId="0"/>
    <cellStyle name="Normal 2" xfId="2" xr:uid="{0CDE6910-F55B-459D-85C2-0DFB76149541}"/>
    <cellStyle name="Normal 2 2" xfId="4" xr:uid="{1540C774-223A-4205-A8B8-3E3A2FB93B5B}"/>
    <cellStyle name="Normal 2 3" xfId="10" xr:uid="{288F4114-D626-4F88-BB19-62665D573A3B}"/>
    <cellStyle name="Normal 3" xfId="3" xr:uid="{2D908ADD-422F-4B5F-9619-3B64B50BB7FD}"/>
    <cellStyle name="Normal 3 2" xfId="15" xr:uid="{FDF7BCEC-A45E-415D-B84F-CB136CF56065}"/>
    <cellStyle name="Normal 4" xfId="7" xr:uid="{AF1822DC-2114-4353-AF4B-BD37D0294D61}"/>
    <cellStyle name="Normal 4 2" xfId="17" xr:uid="{E4483887-F05F-42E6-BCA8-EEB9BE056DC1}"/>
    <cellStyle name="Normal 5" xfId="16" xr:uid="{0138F29C-4FEE-4C7C-BB79-5A8014F3C384}"/>
    <cellStyle name="Normal 6" xfId="13" xr:uid="{E255DE69-8FE3-491A-8FC8-88A5CE4FD911}"/>
    <cellStyle name="Normal 7" xfId="14" xr:uid="{AB6C7B54-1671-4F56-AC49-182A41499558}"/>
    <cellStyle name="Percentatge" xfId="1" builtinId="5"/>
    <cellStyle name="Percentatge 2" xfId="8" xr:uid="{CFF12A00-B1C4-4A74-8A57-31CF514D70A6}"/>
    <cellStyle name="Percentatge 3" xfId="11" xr:uid="{B3D983FB-4827-4A0E-8509-20646924005D}"/>
    <cellStyle name="Porcentaje 2" xfId="6" xr:uid="{F3CD5427-3CAB-42D4-93D5-3E5E01829887}"/>
    <cellStyle name="Porcentaje 2 2" xfId="12" xr:uid="{DF1B2BBD-9204-4E0A-BB47-AE81CBC2206C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96.xml"/><Relationship Id="rId1" Type="http://schemas.microsoft.com/office/2011/relationships/chartStyle" Target="style96.xml"/></Relationships>
</file>

<file path=xl/charts/_rels/chart98.xml.rels><?xml version="1.0" encoding="UTF-8" standalone="yes"?>
<Relationships xmlns="http://schemas.openxmlformats.org/package/2006/relationships"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98.xml"/><Relationship Id="rId1" Type="http://schemas.microsoft.com/office/2011/relationships/chartStyle" Target="style98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101.xml"/><Relationship Id="rId1" Type="http://schemas.microsoft.com/office/2011/relationships/chartStyle" Target="style101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102.xml"/><Relationship Id="rId1" Type="http://schemas.microsoft.com/office/2011/relationships/chartStyle" Target="style102.xml"/></Relationships>
</file>

<file path=xl/charts/_rels/chart104.xml.rels><?xml version="1.0" encoding="UTF-8" standalone="yes"?>
<Relationships xmlns="http://schemas.openxmlformats.org/package/2006/relationships"><Relationship Id="rId2" Type="http://schemas.microsoft.com/office/2011/relationships/chartColorStyle" Target="colors103.xml"/><Relationship Id="rId1" Type="http://schemas.microsoft.com/office/2011/relationships/chartStyle" Target="style103.xml"/></Relationships>
</file>

<file path=xl/charts/_rels/chart105.xml.rels><?xml version="1.0" encoding="UTF-8" standalone="yes"?>
<Relationships xmlns="http://schemas.openxmlformats.org/package/2006/relationships"><Relationship Id="rId2" Type="http://schemas.microsoft.com/office/2011/relationships/chartColorStyle" Target="colors104.xml"/><Relationship Id="rId1" Type="http://schemas.microsoft.com/office/2011/relationships/chartStyle" Target="style104.xml"/></Relationships>
</file>

<file path=xl/charts/_rels/chart106.xml.rels><?xml version="1.0" encoding="UTF-8" standalone="yes"?>
<Relationships xmlns="http://schemas.openxmlformats.org/package/2006/relationships"><Relationship Id="rId2" Type="http://schemas.microsoft.com/office/2011/relationships/chartColorStyle" Target="colors105.xml"/><Relationship Id="rId1" Type="http://schemas.microsoft.com/office/2011/relationships/chartStyle" Target="style105.xml"/></Relationships>
</file>

<file path=xl/charts/_rels/chart107.xml.rels><?xml version="1.0" encoding="UTF-8" standalone="yes"?>
<Relationships xmlns="http://schemas.openxmlformats.org/package/2006/relationships"><Relationship Id="rId2" Type="http://schemas.microsoft.com/office/2011/relationships/chartColorStyle" Target="colors106.xml"/><Relationship Id="rId1" Type="http://schemas.microsoft.com/office/2011/relationships/chartStyle" Target="style106.xml"/></Relationships>
</file>

<file path=xl/charts/_rels/chart108.xml.rels><?xml version="1.0" encoding="UTF-8" standalone="yes"?>
<Relationships xmlns="http://schemas.openxmlformats.org/package/2006/relationships"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109.xml.rels><?xml version="1.0" encoding="UTF-8" standalone="yes"?>
<Relationships xmlns="http://schemas.openxmlformats.org/package/2006/relationships"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110.xml.rels><?xml version="1.0" encoding="UTF-8" standalone="yes"?>
<Relationships xmlns="http://schemas.openxmlformats.org/package/2006/relationships"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1.xml.rels><?xml version="1.0" encoding="UTF-8" standalone="yes"?>
<Relationships xmlns="http://schemas.openxmlformats.org/package/2006/relationships"><Relationship Id="rId2" Type="http://schemas.microsoft.com/office/2011/relationships/chartColorStyle" Target="colors110.xml"/><Relationship Id="rId1" Type="http://schemas.microsoft.com/office/2011/relationships/chartStyle" Target="style110.xml"/></Relationships>
</file>

<file path=xl/charts/_rels/chart112.xml.rels><?xml version="1.0" encoding="UTF-8" standalone="yes"?>
<Relationships xmlns="http://schemas.openxmlformats.org/package/2006/relationships"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3.xml.rels><?xml version="1.0" encoding="UTF-8" standalone="yes"?>
<Relationships xmlns="http://schemas.openxmlformats.org/package/2006/relationships"><Relationship Id="rId2" Type="http://schemas.microsoft.com/office/2011/relationships/chartColorStyle" Target="colors112.xml"/><Relationship Id="rId1" Type="http://schemas.microsoft.com/office/2011/relationships/chartStyle" Target="style112.xml"/></Relationships>
</file>

<file path=xl/charts/_rels/chart114.xml.rels><?xml version="1.0" encoding="UTF-8" standalone="yes"?>
<Relationships xmlns="http://schemas.openxmlformats.org/package/2006/relationships"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115.xml.rels><?xml version="1.0" encoding="UTF-8" standalone="yes"?>
<Relationships xmlns="http://schemas.openxmlformats.org/package/2006/relationships"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6.xml.rels><?xml version="1.0" encoding="UTF-8" standalone="yes"?>
<Relationships xmlns="http://schemas.openxmlformats.org/package/2006/relationships"><Relationship Id="rId2" Type="http://schemas.microsoft.com/office/2011/relationships/chartColorStyle" Target="colors115.xml"/><Relationship Id="rId1" Type="http://schemas.microsoft.com/office/2011/relationships/chartStyle" Target="style115.xml"/></Relationships>
</file>

<file path=xl/charts/_rels/chart117.xml.rels><?xml version="1.0" encoding="UTF-8" standalone="yes"?>
<Relationships xmlns="http://schemas.openxmlformats.org/package/2006/relationships"><Relationship Id="rId2" Type="http://schemas.microsoft.com/office/2011/relationships/chartColorStyle" Target="colors116.xml"/><Relationship Id="rId1" Type="http://schemas.microsoft.com/office/2011/relationships/chartStyle" Target="style116.xml"/></Relationships>
</file>

<file path=xl/charts/_rels/chart118.xml.rels><?xml version="1.0" encoding="UTF-8" standalone="yes"?>
<Relationships xmlns="http://schemas.openxmlformats.org/package/2006/relationships"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119.xml.rels><?xml version="1.0" encoding="UTF-8" standalone="yes"?>
<Relationships xmlns="http://schemas.openxmlformats.org/package/2006/relationships"><Relationship Id="rId2" Type="http://schemas.microsoft.com/office/2011/relationships/chartColorStyle" Target="colors118.xml"/><Relationship Id="rId1" Type="http://schemas.microsoft.com/office/2011/relationships/chartStyle" Target="style118.xml"/></Relationships>
</file>

<file path=xl/charts/_rels/chart120.xml.rels><?xml version="1.0" encoding="UTF-8" standalone="yes"?>
<Relationships xmlns="http://schemas.openxmlformats.org/package/2006/relationships"><Relationship Id="rId2" Type="http://schemas.microsoft.com/office/2011/relationships/chartColorStyle" Target="colors119.xml"/><Relationship Id="rId1" Type="http://schemas.microsoft.com/office/2011/relationships/chartStyle" Target="style1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b="1"/>
              <a:t>Oferta UPV</a:t>
            </a:r>
          </a:p>
        </c:rich>
      </c:tx>
      <c:layout>
        <c:manualLayout>
          <c:xMode val="edge"/>
          <c:yMode val="edge"/>
          <c:x val="0.62096912981891517"/>
          <c:y val="5.09259259259259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21347965056843674"/>
          <c:y val="0.20170676582093905"/>
          <c:w val="0.59172174033275138"/>
          <c:h val="0.58658537474482353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948-4AE9-8331-A85CE4F938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948-4AE9-8331-A85CE4F938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48-4AE9-8331-A85CE4F938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948-4AE9-8331-A85CE4F938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948-4AE9-8331-A85CE4F938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948-4AE9-8331-A85CE4F9383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'Oferta total'!$F$6:$K$6</c:f>
              <c:strCache>
                <c:ptCount val="6"/>
                <c:pt idx="0">
                  <c:v>ALEMANY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ITALIÀ</c:v>
                </c:pt>
                <c:pt idx="5">
                  <c:v>VALENCIÀ</c:v>
                </c:pt>
              </c:strCache>
            </c:strRef>
          </c:cat>
          <c:val>
            <c:numRef>
              <c:f>'Oferta total'!$F$24:$K$24</c:f>
              <c:numCache>
                <c:formatCode>0.00%</c:formatCode>
                <c:ptCount val="6"/>
                <c:pt idx="0">
                  <c:v>4.3756449727452183E-3</c:v>
                </c:pt>
                <c:pt idx="1">
                  <c:v>0.84788558665222213</c:v>
                </c:pt>
                <c:pt idx="2">
                  <c:v>3.6932049311244044E-3</c:v>
                </c:pt>
                <c:pt idx="3">
                  <c:v>8.0446701165125867E-2</c:v>
                </c:pt>
                <c:pt idx="4">
                  <c:v>8.4301416906100532E-4</c:v>
                </c:pt>
                <c:pt idx="5">
                  <c:v>6.2756650980358583E-2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948-4AE9-8331-A85CE4F93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Percentatge</a:t>
            </a:r>
            <a:r>
              <a:rPr lang="en-US" sz="1100" baseline="0"/>
              <a:t> d'oferta, segons l'idioma de docència</a:t>
            </a:r>
          </a:p>
          <a:p>
            <a:pPr>
              <a:defRPr sz="1050"/>
            </a:pPr>
            <a:r>
              <a:rPr lang="en-US" sz="1050" baseline="0"/>
              <a:t>(total UPV del curs 26-27)</a:t>
            </a:r>
            <a:endParaRPr lang="en-US" sz="105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'[1]Oferta idioma graus per ERT'!$B$25:$D$25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'[1]Oferta idioma graus per ERT'!$F$7:$K$7</c:f>
              <c:strCache>
                <c:ptCount val="6"/>
                <c:pt idx="0">
                  <c:v>ALEMÀ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ITALIÀ</c:v>
                </c:pt>
                <c:pt idx="5">
                  <c:v>VALENCIÀ</c:v>
                </c:pt>
              </c:strCache>
            </c:strRef>
          </c:cat>
          <c:val>
            <c:numRef>
              <c:f>'Oferta total'!$F$24:$K$24</c:f>
              <c:numCache>
                <c:formatCode>0.00%</c:formatCode>
                <c:ptCount val="6"/>
                <c:pt idx="0">
                  <c:v>4.3756449727452183E-3</c:v>
                </c:pt>
                <c:pt idx="1">
                  <c:v>0.84788558665222213</c:v>
                </c:pt>
                <c:pt idx="2">
                  <c:v>3.6932049311244044E-3</c:v>
                </c:pt>
                <c:pt idx="3">
                  <c:v>8.0446701165125867E-2</c:v>
                </c:pt>
                <c:pt idx="4">
                  <c:v>8.4301416906100532E-4</c:v>
                </c:pt>
                <c:pt idx="5">
                  <c:v>6.2756650980358583E-2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4A-4DD4-9686-EA0E1A4D1D7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91328111"/>
        <c:axId val="1591328591"/>
      </c:barChart>
      <c:catAx>
        <c:axId val="159132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91328591"/>
        <c:crosses val="autoZero"/>
        <c:auto val="1"/>
        <c:lblAlgn val="ctr"/>
        <c:lblOffset val="100"/>
        <c:noMultiLvlLbl val="0"/>
      </c:catAx>
      <c:valAx>
        <c:axId val="159132859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15913281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Percentatge d'oferta de docència en valencià al curs 26-27 (totes les titulacions)</a:t>
            </a:r>
            <a:endParaRPr lang="ca-E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'Oferta total'!$C$25:$D$37</c:f>
              <c:strCache>
                <c:ptCount val="13"/>
                <c:pt idx="0">
                  <c:v>EPSA</c:v>
                </c:pt>
                <c:pt idx="1">
                  <c:v>ETSA</c:v>
                </c:pt>
                <c:pt idx="2">
                  <c:v>ETSEE</c:v>
                </c:pt>
                <c:pt idx="3">
                  <c:v>ETSEADI</c:v>
                </c:pt>
                <c:pt idx="4">
                  <c:v>ETSEInf</c:v>
                </c:pt>
                <c:pt idx="5">
                  <c:v>ETSEAMN</c:v>
                </c:pt>
                <c:pt idx="6">
                  <c:v>ETSCCP</c:v>
                </c:pt>
                <c:pt idx="7">
                  <c:v>ETSET</c:v>
                </c:pt>
                <c:pt idx="8">
                  <c:v>ETSGCT</c:v>
                </c:pt>
                <c:pt idx="9">
                  <c:v>ETSEInd</c:v>
                </c:pt>
                <c:pt idx="10">
                  <c:v>EPSG</c:v>
                </c:pt>
                <c:pt idx="11">
                  <c:v>F. ADE</c:v>
                </c:pt>
                <c:pt idx="12">
                  <c:v>F. BBAA</c:v>
                </c:pt>
              </c:strCache>
            </c:strRef>
          </c:cat>
          <c:val>
            <c:numRef>
              <c:f>'Oferta total'!$K$25:$K$37</c:f>
              <c:numCache>
                <c:formatCode>0.0%</c:formatCode>
                <c:ptCount val="13"/>
                <c:pt idx="0">
                  <c:v>5.8256500501859571E-2</c:v>
                </c:pt>
                <c:pt idx="1">
                  <c:v>0.14416234371727221</c:v>
                </c:pt>
                <c:pt idx="2">
                  <c:v>2.9716745386025027E-2</c:v>
                </c:pt>
                <c:pt idx="3">
                  <c:v>3.316152745863845E-2</c:v>
                </c:pt>
                <c:pt idx="4">
                  <c:v>7.6283676676358395E-2</c:v>
                </c:pt>
                <c:pt idx="5">
                  <c:v>6.2564850305553463E-2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6.5565617259314729E-2</c:v>
                </c:pt>
                <c:pt idx="10">
                  <c:v>6.7161427861573725E-2</c:v>
                </c:pt>
                <c:pt idx="11">
                  <c:v>6.055134683126466E-2</c:v>
                </c:pt>
                <c:pt idx="12">
                  <c:v>6.0830252100840337E-2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A7-421C-9957-8BCF51511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02815503"/>
        <c:axId val="1702816943"/>
      </c:barChart>
      <c:catAx>
        <c:axId val="1702815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702816943"/>
        <c:crosses val="autoZero"/>
        <c:auto val="1"/>
        <c:lblAlgn val="ctr"/>
        <c:lblOffset val="100"/>
        <c:noMultiLvlLbl val="0"/>
      </c:catAx>
      <c:valAx>
        <c:axId val="170281694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1702815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316"/>
          <c:y val="0.23295202682997959"/>
          <c:w val="0.53857877480755978"/>
          <c:h val="0.6404972295129775"/>
        </c:manualLayout>
      </c:layout>
      <c:pieChart>
        <c:varyColors val="1"/>
        <c:ser>
          <c:idx val="0"/>
          <c:order val="0"/>
          <c:tx>
            <c:strRef>
              <c:f>'Per centre '!$A$9:$C$9</c:f>
              <c:strCache>
                <c:ptCount val="1"/>
                <c:pt idx="0">
                  <c:v>E. POLITÈCNICA SUPERIOR D'ALCOI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F6E-44E1-8A09-AA47EAEC69E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F6E-44E1-8A09-AA47EAEC69E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F6E-44E1-8A09-AA47EAEC69E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F6E-44E1-8A09-AA47EAEC69E5}"/>
              </c:ext>
            </c:extLst>
          </c:dPt>
          <c:dPt>
            <c:idx val="4"/>
            <c:bubble3D val="0"/>
            <c:explosion val="7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F6E-44E1-8A09-AA47EAEC69E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centre '!$B$10:$C$14</c:f>
              <c:strCache>
                <c:ptCount val="5"/>
                <c:pt idx="0">
                  <c:v>ALEMÀ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f>'Per centre '!$F$10:$F$14</c:f>
              <c:numCache>
                <c:formatCode>0.0%</c:formatCode>
                <c:ptCount val="5"/>
                <c:pt idx="0">
                  <c:v>9.1776932523559718E-3</c:v>
                </c:pt>
                <c:pt idx="1">
                  <c:v>0.86489998499519993</c:v>
                </c:pt>
                <c:pt idx="2">
                  <c:v>9.1776932523559718E-3</c:v>
                </c:pt>
                <c:pt idx="3">
                  <c:v>5.848958477493528E-2</c:v>
                </c:pt>
                <c:pt idx="4">
                  <c:v>5.8256500501859571E-2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F6E-44E1-8A09-AA47EAEC69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361"/>
          <c:y val="0.24691054243219593"/>
          <c:w val="0.3057518716787358"/>
          <c:h val="0.47531167979002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316"/>
          <c:y val="0.23295202682997959"/>
          <c:w val="0.53857877480755978"/>
          <c:h val="0.6404972295129775"/>
        </c:manualLayout>
      </c:layout>
      <c:pieChart>
        <c:varyColors val="1"/>
        <c:ser>
          <c:idx val="0"/>
          <c:order val="0"/>
          <c:tx>
            <c:strRef>
              <c:f>'Per centre '!$A$15:$C$15</c:f>
              <c:strCache>
                <c:ptCount val="1"/>
                <c:pt idx="0">
                  <c:v>E.T.S. D'ARQUITECTURA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B99-4D93-82BB-7B47394235A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B99-4D93-82BB-7B47394235A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B99-4D93-82BB-7B47394235A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B99-4D93-82BB-7B47394235A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B99-4D93-82BB-7B47394235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centre '!$B$16:$C$18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centre '!$F$16:$F$18</c:f>
              <c:numCache>
                <c:formatCode>0.0%</c:formatCode>
                <c:ptCount val="3"/>
                <c:pt idx="0">
                  <c:v>0.75417400744054108</c:v>
                </c:pt>
                <c:pt idx="1">
                  <c:v>0.10166471208040632</c:v>
                </c:pt>
                <c:pt idx="2">
                  <c:v>0.14416234371727221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B99-4D93-82BB-7B47394235A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361"/>
          <c:y val="0.24691054243219593"/>
          <c:w val="0.3057518716787358"/>
          <c:h val="0.47531167979002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316"/>
          <c:y val="0.23295202682997959"/>
          <c:w val="0.53857877480755978"/>
          <c:h val="0.6404972295129775"/>
        </c:manualLayout>
      </c:layout>
      <c:pieChart>
        <c:varyColors val="1"/>
        <c:ser>
          <c:idx val="0"/>
          <c:order val="0"/>
          <c:tx>
            <c:strRef>
              <c:f>'Per centre '!$A$19:$C$19</c:f>
              <c:strCache>
                <c:ptCount val="1"/>
                <c:pt idx="0">
                  <c:v>E.T.S. D'ENG. D'EDIFICACIÓ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284-4915-B842-C4121C28A88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284-4915-B842-C4121C28A88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284-4915-B842-C4121C28A88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284-4915-B842-C4121C28A88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284-4915-B842-C4121C28A8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centre '!$B$20:$C$22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centre '!$F$20:$F$22</c:f>
              <c:numCache>
                <c:formatCode>0.0%</c:formatCode>
                <c:ptCount val="3"/>
                <c:pt idx="0">
                  <c:v>0.90175914127610912</c:v>
                </c:pt>
                <c:pt idx="1">
                  <c:v>6.8528615875045593E-2</c:v>
                </c:pt>
                <c:pt idx="2">
                  <c:v>2.9716745386025027E-2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284-4915-B842-C4121C28A88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361"/>
          <c:y val="0.24691054243219593"/>
          <c:w val="0.3057518716787358"/>
          <c:h val="0.47531167979002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316"/>
          <c:y val="0.23295202682997959"/>
          <c:w val="0.53857877480755978"/>
          <c:h val="0.6404972295129775"/>
        </c:manualLayout>
      </c:layout>
      <c:pieChart>
        <c:varyColors val="1"/>
        <c:ser>
          <c:idx val="0"/>
          <c:order val="0"/>
          <c:tx>
            <c:strRef>
              <c:f>'Per centre '!$A$23:$C$23</c:f>
              <c:strCache>
                <c:ptCount val="1"/>
                <c:pt idx="0">
                  <c:v>E.T.S. D'ENG. DEL DISSENY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E2B-41AB-A05F-CB622D5857F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E2B-41AB-A05F-CB622D5857F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E2B-41AB-A05F-CB622D5857F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E2B-41AB-A05F-CB622D5857F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E2B-41AB-A05F-CB622D5857F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centre '!$B$20:$C$22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centre '!$F$24:$F$26</c:f>
              <c:numCache>
                <c:formatCode>0.0%</c:formatCode>
                <c:ptCount val="3"/>
                <c:pt idx="0">
                  <c:v>0.84799889600304923</c:v>
                </c:pt>
                <c:pt idx="1">
                  <c:v>0.13066811529758632</c:v>
                </c:pt>
                <c:pt idx="2">
                  <c:v>3.316152745863845E-2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E2B-41AB-A05F-CB622D5857F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361"/>
          <c:y val="0.24691054243219593"/>
          <c:w val="0.3057518716787358"/>
          <c:h val="0.47531167979002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316"/>
          <c:y val="0.23295202682997959"/>
          <c:w val="0.53857877480755978"/>
          <c:h val="0.6404972295129775"/>
        </c:manualLayout>
      </c:layout>
      <c:pieChart>
        <c:varyColors val="1"/>
        <c:ser>
          <c:idx val="0"/>
          <c:order val="0"/>
          <c:tx>
            <c:strRef>
              <c:f>'Per centre '!$A$27:$C$27</c:f>
              <c:strCache>
                <c:ptCount val="1"/>
                <c:pt idx="0">
                  <c:v>E.T.S. D'ENG. INFORMÀTICA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EDF-4913-9CEB-C8881287208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EDF-4913-9CEB-C8881287208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EDF-4913-9CEB-C8881287208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EDF-4913-9CEB-C8881287208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EDF-4913-9CEB-C8881287208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centre '!$B$20:$C$22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centre '!$F$28:$F$30</c:f>
              <c:numCache>
                <c:formatCode>0.0%</c:formatCode>
                <c:ptCount val="3"/>
                <c:pt idx="0">
                  <c:v>0.81203102885826162</c:v>
                </c:pt>
                <c:pt idx="1">
                  <c:v>0.11168644232193015</c:v>
                </c:pt>
                <c:pt idx="2">
                  <c:v>7.6283676676358395E-2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EDF-4913-9CEB-C8881287208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361"/>
          <c:y val="0.24691054243219593"/>
          <c:w val="0.3057518716787358"/>
          <c:h val="0.47531167979002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316"/>
          <c:y val="0.23295202682997959"/>
          <c:w val="0.53857877480755978"/>
          <c:h val="0.6404972295129775"/>
        </c:manualLayout>
      </c:layout>
      <c:pieChart>
        <c:varyColors val="1"/>
        <c:ser>
          <c:idx val="0"/>
          <c:order val="0"/>
          <c:tx>
            <c:strRef>
              <c:f>'Per centre '!$A$31:$C$31</c:f>
              <c:strCache>
                <c:ptCount val="1"/>
                <c:pt idx="0">
                  <c:v>E.T.S.E. AGRONÒMICA I DEL MEDI NATURAL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290-4803-A712-3E30A8A66A0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290-4803-A712-3E30A8A66A0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290-4803-A712-3E30A8A66A0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290-4803-A712-3E30A8A66A0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290-4803-A712-3E30A8A66A0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centre '!$B$20:$C$22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centre '!$F$32:$F$34</c:f>
              <c:numCache>
                <c:formatCode>0.0%</c:formatCode>
                <c:ptCount val="3"/>
                <c:pt idx="0">
                  <c:v>0.90229280809495949</c:v>
                </c:pt>
                <c:pt idx="1">
                  <c:v>3.5142669851587378E-2</c:v>
                </c:pt>
                <c:pt idx="2">
                  <c:v>6.2564850305553463E-2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290-4803-A712-3E30A8A66A0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361"/>
          <c:y val="0.24691054243219593"/>
          <c:w val="0.3057518716787358"/>
          <c:h val="0.47531167979002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316"/>
          <c:y val="0.23295202682997959"/>
          <c:w val="0.53857877480755978"/>
          <c:h val="0.6404972295129775"/>
        </c:manualLayout>
      </c:layout>
      <c:pieChart>
        <c:varyColors val="1"/>
        <c:ser>
          <c:idx val="0"/>
          <c:order val="0"/>
          <c:tx>
            <c:strRef>
              <c:f>'Per centre '!$A$35:$C$35</c:f>
              <c:strCache>
                <c:ptCount val="1"/>
                <c:pt idx="0">
                  <c:v>E.T.S.E. CAMINS, CANALS I PORTS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72A-4E4F-B3BC-A6509A981C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72A-4E4F-B3BC-A6509A981C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72A-4E4F-B3BC-A6509A981C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72A-4E4F-B3BC-A6509A981C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72A-4E4F-B3BC-A6509A981C8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centre '!$B$20:$C$21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f>'Per centre '!$F$36:$F$37</c:f>
              <c:numCache>
                <c:formatCode>0.0%</c:formatCode>
                <c:ptCount val="2"/>
                <c:pt idx="0">
                  <c:v>0.95601797007934175</c:v>
                </c:pt>
                <c:pt idx="1">
                  <c:v>4.3984297152470202E-2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72A-4E4F-B3BC-A6509A981C8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361"/>
          <c:y val="0.24691054243219593"/>
          <c:w val="0.3057518716787358"/>
          <c:h val="0.47531167979002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316"/>
          <c:y val="0.23295202682997959"/>
          <c:w val="0.53857877480755978"/>
          <c:h val="0.6404972295129775"/>
        </c:manualLayout>
      </c:layout>
      <c:pieChart>
        <c:varyColors val="1"/>
        <c:ser>
          <c:idx val="0"/>
          <c:order val="0"/>
          <c:tx>
            <c:strRef>
              <c:f>'Per centre '!$A$38:$C$38</c:f>
              <c:strCache>
                <c:ptCount val="1"/>
                <c:pt idx="0">
                  <c:v>E.T.S.E. DE TELECOMUNICACIÓ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CA5-48DA-A9ED-D17F740AA16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CA5-48DA-A9ED-D17F740AA16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CA5-48DA-A9ED-D17F740AA16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CA5-48DA-A9ED-D17F740AA16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CA5-48DA-A9ED-D17F740AA16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centre '!$B$20:$C$21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f>'Per centre '!$F$39:$F$40</c:f>
              <c:numCache>
                <c:formatCode>0.0%</c:formatCode>
                <c:ptCount val="2"/>
                <c:pt idx="0">
                  <c:v>0.94145055453001503</c:v>
                </c:pt>
                <c:pt idx="1">
                  <c:v>5.8550710701794566E-2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CA5-48DA-A9ED-D17F740AA1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361"/>
          <c:y val="0.24691054243219593"/>
          <c:w val="0.3057518716787358"/>
          <c:h val="0.47531167979002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316"/>
          <c:y val="0.23295202682997959"/>
          <c:w val="0.53857877480755978"/>
          <c:h val="0.6404972295129775"/>
        </c:manualLayout>
      </c:layout>
      <c:pieChart>
        <c:varyColors val="1"/>
        <c:ser>
          <c:idx val="0"/>
          <c:order val="0"/>
          <c:tx>
            <c:strRef>
              <c:f>'Per centre '!$A$41:$C$41</c:f>
              <c:strCache>
                <c:ptCount val="1"/>
                <c:pt idx="0">
                  <c:v>E.T.S.E. GEODESICA, CARTOGRAFICA Y TOP.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895-4ECD-8DCD-C8DD7F40E6D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895-4ECD-8DCD-C8DD7F40E6D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895-4ECD-8DCD-C8DD7F40E6D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895-4ECD-8DCD-C8DD7F40E6D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895-4ECD-8DCD-C8DD7F40E6D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centre '!$B$20:$C$21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f>'Per centre '!$F$42:$F$43</c:f>
              <c:numCache>
                <c:formatCode>0.0%</c:formatCode>
                <c:ptCount val="2"/>
                <c:pt idx="0">
                  <c:v>0.98461507920752767</c:v>
                </c:pt>
                <c:pt idx="1">
                  <c:v>1.5384920792472306E-2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895-4ECD-8DCD-C8DD7F40E6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361"/>
          <c:y val="0.24691054243219593"/>
          <c:w val="0.3057518716787358"/>
          <c:h val="0.47531167979002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316"/>
          <c:y val="0.23295202682997959"/>
          <c:w val="0.53857877480755978"/>
          <c:h val="0.6404972295129775"/>
        </c:manualLayout>
      </c:layout>
      <c:pieChart>
        <c:varyColors val="1"/>
        <c:ser>
          <c:idx val="0"/>
          <c:order val="0"/>
          <c:tx>
            <c:strRef>
              <c:f>'Per centre '!$A$48:$C$48</c:f>
              <c:strCache>
                <c:ptCount val="1"/>
                <c:pt idx="0">
                  <c:v>E. POLITÈCNICA SUPERIOR DE GANDIA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49C-4F64-B74F-C61937068AF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49C-4F64-B74F-C61937068AF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49C-4F64-B74F-C61937068AF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49C-4F64-B74F-C61937068AFA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49C-4F64-B74F-C61937068A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centre '!$B$10:$C$14</c:f>
              <c:strCache>
                <c:ptCount val="5"/>
                <c:pt idx="0">
                  <c:v>ALEMÀ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f>'Per centre '!$F$49:$F$53</c:f>
              <c:numCache>
                <c:formatCode>0.0%</c:formatCode>
                <c:ptCount val="5"/>
                <c:pt idx="0">
                  <c:v>8.8159392181063369E-3</c:v>
                </c:pt>
                <c:pt idx="1">
                  <c:v>0.85368212394676246</c:v>
                </c:pt>
                <c:pt idx="2">
                  <c:v>6.4115921586227901E-3</c:v>
                </c:pt>
                <c:pt idx="3">
                  <c:v>6.3928916814934747E-2</c:v>
                </c:pt>
                <c:pt idx="4">
                  <c:v>6.7161427861573725E-2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49C-4F64-B74F-C61937068A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361"/>
          <c:y val="0.24691054243219593"/>
          <c:w val="0.3057518716787358"/>
          <c:h val="0.47531167979002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E.T.S.E. INDUSTRIAL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316"/>
          <c:y val="0.23295202682997959"/>
          <c:w val="0.53857877480755978"/>
          <c:h val="0.6404972295129775"/>
        </c:manualLayout>
      </c:layout>
      <c:pieChart>
        <c:varyColors val="1"/>
        <c:ser>
          <c:idx val="0"/>
          <c:order val="0"/>
          <c:tx>
            <c:strRef>
              <c:f>'Per centre '!$A$41:$C$41</c:f>
              <c:strCache>
                <c:ptCount val="1"/>
                <c:pt idx="0">
                  <c:v>E.T.S.E. GEODESICA, CARTOGRAFICA Y TOP.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279-4B4A-AC7A-EE16DC604A4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279-4B4A-AC7A-EE16DC604A4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279-4B4A-AC7A-EE16DC604A4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279-4B4A-AC7A-EE16DC604A4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279-4B4A-AC7A-EE16DC604A4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centre '!$B$20:$C$22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centre '!$F$45:$F$47</c:f>
              <c:numCache>
                <c:formatCode>0.0%</c:formatCode>
                <c:ptCount val="3"/>
                <c:pt idx="0">
                  <c:v>0.83376728254466137</c:v>
                </c:pt>
                <c:pt idx="1">
                  <c:v>0.10066602057117194</c:v>
                </c:pt>
                <c:pt idx="2">
                  <c:v>6.5565617259314729E-2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279-4B4A-AC7A-EE16DC604A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361"/>
          <c:y val="0.24691054243219593"/>
          <c:w val="0.3057518716787358"/>
          <c:h val="0.47531167979002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316"/>
          <c:y val="0.23295202682997959"/>
          <c:w val="0.53857877480755978"/>
          <c:h val="0.6404972295129775"/>
        </c:manualLayout>
      </c:layout>
      <c:pieChart>
        <c:varyColors val="1"/>
        <c:ser>
          <c:idx val="0"/>
          <c:order val="0"/>
          <c:tx>
            <c:strRef>
              <c:f>'Per centre '!$A$54:$C$54</c:f>
              <c:strCache>
                <c:ptCount val="1"/>
                <c:pt idx="0">
                  <c:v>FACULTAT D'ADMINISTRACIÓ I DIRECCIÓ D'EMPRESAS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C14-4159-92A1-398AA5F8813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C14-4159-92A1-398AA5F8813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C14-4159-92A1-398AA5F8813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C14-4159-92A1-398AA5F8813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C14-4159-92A1-398AA5F8813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centre '!$B$20:$C$22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centre '!$F$55:$F$57</c:f>
              <c:numCache>
                <c:formatCode>0.0%</c:formatCode>
                <c:ptCount val="3"/>
                <c:pt idx="0">
                  <c:v>0.79892881630194768</c:v>
                </c:pt>
                <c:pt idx="1">
                  <c:v>0.14052177554384737</c:v>
                </c:pt>
                <c:pt idx="2">
                  <c:v>6.055134683126466E-2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C14-4159-92A1-398AA5F8813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361"/>
          <c:y val="0.24691054243219593"/>
          <c:w val="0.3057518716787358"/>
          <c:h val="0.47531167979002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316"/>
          <c:y val="0.23295202682997959"/>
          <c:w val="0.53857877480755978"/>
          <c:h val="0.6404972295129775"/>
        </c:manualLayout>
      </c:layout>
      <c:pieChart>
        <c:varyColors val="1"/>
        <c:ser>
          <c:idx val="0"/>
          <c:order val="0"/>
          <c:tx>
            <c:strRef>
              <c:f>'Per centre '!$A$58:$C$58</c:f>
              <c:strCache>
                <c:ptCount val="1"/>
                <c:pt idx="0">
                  <c:v>FACULTAT DE BELLES ARTS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7B2-4B12-9454-8D73900569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7B2-4B12-9454-8D73900569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7B2-4B12-9454-8D73900569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7B2-4B12-9454-8D73900569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7B2-4B12-9454-8D73900569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centre '!$B$20:$C$22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centre '!$F$59:$F$61</c:f>
              <c:numCache>
                <c:formatCode>0.0%</c:formatCode>
                <c:ptCount val="3"/>
                <c:pt idx="0">
                  <c:v>0.92656470588235296</c:v>
                </c:pt>
                <c:pt idx="1">
                  <c:v>1.2605042016806723E-2</c:v>
                </c:pt>
                <c:pt idx="2">
                  <c:v>6.0830252100840337E-2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7B2-4B12-9454-8D739005695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361"/>
          <c:y val="0.24691054243219593"/>
          <c:w val="0.3057518716787358"/>
          <c:h val="0.47531167979002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CAMPUS</a:t>
            </a:r>
            <a:r>
              <a:rPr lang="en-US" baseline="0"/>
              <a:t> DE VERA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316"/>
          <c:y val="0.23295202682997959"/>
          <c:w val="0.5045087566525821"/>
          <c:h val="0.60208851483179726"/>
        </c:manualLayout>
      </c:layout>
      <c:pieChart>
        <c:varyColors val="1"/>
        <c:ser>
          <c:idx val="0"/>
          <c:order val="0"/>
          <c:tx>
            <c:strRef>
              <c:f>'Per centre '!$A$69</c:f>
              <c:strCache>
                <c:ptCount val="1"/>
                <c:pt idx="0">
                  <c:v>VERA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17-4C1F-BDC1-EE1FD4836AA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D17-4C1F-BDC1-EE1FD4836AA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D17-4C1F-BDC1-EE1FD4836AA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D17-4C1F-BDC1-EE1FD4836AAC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D17-4C1F-BDC1-EE1FD4836AAC}"/>
              </c:ext>
            </c:extLst>
          </c:dPt>
          <c:dLbls>
            <c:dLbl>
              <c:idx val="4"/>
              <c:layout>
                <c:manualLayout>
                  <c:x val="2.8160920814594984E-2"/>
                  <c:y val="-1.440328984749524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D17-4C1F-BDC1-EE1FD4836A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centre '!$B$69:$C$73</c:f>
              <c:strCache>
                <c:ptCount val="5"/>
                <c:pt idx="0">
                  <c:v>ALEMÀ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f>'Per centre '!$E$69:$E$73</c:f>
              <c:numCache>
                <c:formatCode>0.0%</c:formatCode>
                <c:ptCount val="5"/>
                <c:pt idx="0">
                  <c:v>3.602386932224443E-3</c:v>
                </c:pt>
                <c:pt idx="1">
                  <c:v>0.84572583028391024</c:v>
                </c:pt>
                <c:pt idx="2">
                  <c:v>2.9474074900018169E-3</c:v>
                </c:pt>
                <c:pt idx="3">
                  <c:v>8.3761422178695547E-2</c:v>
                </c:pt>
                <c:pt idx="4">
                  <c:v>6.2981263689265293E-2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D17-4C1F-BDC1-EE1FD4836AA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361"/>
          <c:y val="0.24691054243219593"/>
          <c:w val="0.3057518716787358"/>
          <c:h val="0.47531167979002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en Disseny Industrial i Des. de Productes (EPSA)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graus'!$C$10:$D$10</c:f>
              <c:strCache>
                <c:ptCount val="2"/>
                <c:pt idx="0">
                  <c:v>Grado en Ingeniería en Diseño Industrial y Desarrollo de Productos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5E3-4EDA-A547-FF1879BA37C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5E3-4EDA-A547-FF1879BA37C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5E3-4EDA-A547-FF1879BA37C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5E3-4EDA-A547-FF1879BA37C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5E3-4EDA-A547-FF1879BA37C2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E3-4EDA-A547-FF1879BA37C2}"/>
                </c:ext>
              </c:extLst>
            </c:dLbl>
            <c:dLbl>
              <c:idx val="1"/>
              <c:layout>
                <c:manualLayout>
                  <c:x val="0.15600251843665985"/>
                  <c:y val="-0.10458925843224821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5E3-4EDA-A547-FF1879BA37C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5E3-4EDA-A547-FF1879BA37C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5E3-4EDA-A547-FF1879BA37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graus'!$M$7:$P$7,'Per graus'!$R$7)</c:f>
              <c:strCache>
                <c:ptCount val="5"/>
                <c:pt idx="0">
                  <c:v>ALEMÀ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graus'!$M$10:$R$10</c15:sqref>
                  </c15:fullRef>
                </c:ext>
              </c:extLst>
              <c:f>('Per graus'!$M$10:$P$10,'Per graus'!$R$10)</c:f>
              <c:numCache>
                <c:formatCode>0.00%</c:formatCode>
                <c:ptCount val="5"/>
                <c:pt idx="0">
                  <c:v>1.4145938936696923E-2</c:v>
                </c:pt>
                <c:pt idx="1">
                  <c:v>0.91642107744901569</c:v>
                </c:pt>
                <c:pt idx="2">
                  <c:v>1.4145938936696923E-2</c:v>
                </c:pt>
                <c:pt idx="3">
                  <c:v>4.0669574443003655E-2</c:v>
                </c:pt>
                <c:pt idx="4">
                  <c:v>1.4617470234586823E-2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A-F5E3-4EDA-A547-FF1879BA37C2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Informàtica (EPSA)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graus'!$C$11:$D$11</c:f>
              <c:strCache>
                <c:ptCount val="2"/>
                <c:pt idx="0">
                  <c:v>Grado en Ingeniería Informática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58F-4A98-BFBA-29C12624AD9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58F-4A98-BFBA-29C12624AD9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58F-4A98-BFBA-29C12624AD9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58F-4A98-BFBA-29C12624AD9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58F-4A98-BFBA-29C12624AD99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8F-4A98-BFBA-29C12624AD99}"/>
                </c:ext>
              </c:extLst>
            </c:dLbl>
            <c:dLbl>
              <c:idx val="1"/>
              <c:layout>
                <c:manualLayout>
                  <c:x val="4.9019035849346672E-2"/>
                  <c:y val="-5.981313902926313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58F-4A98-BFBA-29C12624AD9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58F-4A98-BFBA-29C12624AD9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58F-4A98-BFBA-29C12624AD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graus'!$M$7:$P$7,'Per graus'!$R$7)</c:f>
              <c:strCache>
                <c:ptCount val="5"/>
                <c:pt idx="0">
                  <c:v>ALEMÀ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graus'!$M$11:$R$11</c15:sqref>
                  </c15:fullRef>
                </c:ext>
              </c:extLst>
              <c:f>('Per graus'!$M$11:$P$11,'Per graus'!$R$11)</c:f>
              <c:numCache>
                <c:formatCode>0.00%</c:formatCode>
                <c:ptCount val="5"/>
                <c:pt idx="0">
                  <c:v>9.3710953769262813E-3</c:v>
                </c:pt>
                <c:pt idx="1">
                  <c:v>0.78967097042898793</c:v>
                </c:pt>
                <c:pt idx="2">
                  <c:v>9.3710953769262813E-3</c:v>
                </c:pt>
                <c:pt idx="3">
                  <c:v>0.11245314452311538</c:v>
                </c:pt>
                <c:pt idx="4">
                  <c:v>7.9133694294044155E-2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A-E58F-4A98-BFBA-29C12624AD9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Administració i Direcció d'Empreses (EPSA)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graus'!$C$12:$D$12</c:f>
              <c:strCache>
                <c:ptCount val="2"/>
                <c:pt idx="0">
                  <c:v>Grado en Administración y Dirección de Empresas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AFD-435D-986F-2A45CB726C2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AFD-435D-986F-2A45CB726C2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AFD-435D-986F-2A45CB726C2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AFD-435D-986F-2A45CB726C2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AFD-435D-986F-2A45CB726C2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FD-435D-986F-2A45CB726C23}"/>
                </c:ext>
              </c:extLst>
            </c:dLbl>
            <c:dLbl>
              <c:idx val="1"/>
              <c:layout>
                <c:manualLayout>
                  <c:x val="4.9019035849346672E-2"/>
                  <c:y val="-5.981313902926313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FD-435D-986F-2A45CB726C2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AFD-435D-986F-2A45CB726C2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AFD-435D-986F-2A45CB726C2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graus'!$M$7:$P$7,'Per graus'!$R$7)</c:f>
              <c:strCache>
                <c:ptCount val="5"/>
                <c:pt idx="0">
                  <c:v>ALEMÀ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graus'!$M$12:$R$12</c15:sqref>
                  </c15:fullRef>
                </c:ext>
              </c:extLst>
              <c:f>('Per graus'!$M$12:$P$12,'Per graus'!$R$12)</c:f>
              <c:numCache>
                <c:formatCode>0.00%</c:formatCode>
                <c:ptCount val="5"/>
                <c:pt idx="0">
                  <c:v>1.0583254938852305E-2</c:v>
                </c:pt>
                <c:pt idx="1">
                  <c:v>0.81773283160865473</c:v>
                </c:pt>
                <c:pt idx="2">
                  <c:v>1.0583254938852305E-2</c:v>
                </c:pt>
                <c:pt idx="3">
                  <c:v>9.6425211665098778E-2</c:v>
                </c:pt>
                <c:pt idx="4">
                  <c:v>6.4675446848541859E-2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A-0AFD-435D-986F-2A45CB726C2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Elèctrica (EPSA)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graus'!$C$13:$D$13</c:f>
              <c:strCache>
                <c:ptCount val="2"/>
                <c:pt idx="0">
                  <c:v>Grado en Ingeniería Eléctrica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5D2-4262-83FC-D62A106FBE0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5D2-4262-83FC-D62A106FBE0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5D2-4262-83FC-D62A106FBE0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5D2-4262-83FC-D62A106FBE0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5D2-4262-83FC-D62A106FBE0E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D2-4262-83FC-D62A106FBE0E}"/>
                </c:ext>
              </c:extLst>
            </c:dLbl>
            <c:dLbl>
              <c:idx val="1"/>
              <c:layout>
                <c:manualLayout>
                  <c:x val="4.9019035849346672E-2"/>
                  <c:y val="-5.981313902926313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5D2-4262-83FC-D62A106FBE0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5D2-4262-83FC-D62A106FBE0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5D2-4262-83FC-D62A106FBE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graus'!$M$7:$P$7,'Per graus'!$R$7)</c:f>
              <c:strCache>
                <c:ptCount val="5"/>
                <c:pt idx="0">
                  <c:v>ALEMÀ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graus'!$M$13:$R$13</c15:sqref>
                  </c15:fullRef>
                </c:ext>
              </c:extLst>
              <c:f>('Per graus'!$M$13:$P$13,'Per graus'!$R$13)</c:f>
              <c:numCache>
                <c:formatCode>0.00%</c:formatCode>
                <c:ptCount val="5"/>
                <c:pt idx="0">
                  <c:v>1.8697413524462452E-2</c:v>
                </c:pt>
                <c:pt idx="1">
                  <c:v>0.88781551885322529</c:v>
                </c:pt>
                <c:pt idx="2">
                  <c:v>1.8697413524462452E-2</c:v>
                </c:pt>
                <c:pt idx="3">
                  <c:v>2.8046120286693677E-2</c:v>
                </c:pt>
                <c:pt idx="4">
                  <c:v>4.6743533811156125E-2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A-45D2-4262-83FC-D62A106FBE0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Mecànica (EPSA)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graus'!$C$14:$D$14</c:f>
              <c:strCache>
                <c:ptCount val="2"/>
                <c:pt idx="0">
                  <c:v>Grado en Ingeniería Mecánica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1F3-4445-BA28-AC9305C42C6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1F3-4445-BA28-AC9305C42C6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1F3-4445-BA28-AC9305C42C6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1F3-4445-BA28-AC9305C42C6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1F3-4445-BA28-AC9305C42C67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F3-4445-BA28-AC9305C42C67}"/>
                </c:ext>
              </c:extLst>
            </c:dLbl>
            <c:dLbl>
              <c:idx val="1"/>
              <c:layout>
                <c:manualLayout>
                  <c:x val="4.9019035849346672E-2"/>
                  <c:y val="-5.981313902926313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F3-4445-BA28-AC9305C42C6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1F3-4445-BA28-AC9305C42C6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1F3-4445-BA28-AC9305C42C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graus'!$M$7:$P$7,'Per graus'!$R$7)</c:f>
              <c:strCache>
                <c:ptCount val="5"/>
                <c:pt idx="0">
                  <c:v>ALEMÀ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graus'!$M$14:$R$14</c15:sqref>
                  </c15:fullRef>
                </c:ext>
              </c:extLst>
              <c:f>('Per graus'!$M$14:$P$14,'Per graus'!$R$14)</c:f>
              <c:numCache>
                <c:formatCode>0.00%</c:formatCode>
                <c:ptCount val="5"/>
                <c:pt idx="0">
                  <c:v>9.058654789763719E-3</c:v>
                </c:pt>
                <c:pt idx="1">
                  <c:v>0.88623839359855061</c:v>
                </c:pt>
                <c:pt idx="2">
                  <c:v>9.058654789763719E-3</c:v>
                </c:pt>
                <c:pt idx="3">
                  <c:v>2.2646636974409301E-2</c:v>
                </c:pt>
                <c:pt idx="4">
                  <c:v>7.299765984751265E-2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A-21F3-4445-BA28-AC9305C42C67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Química (EPSA)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graus'!$C$14:$D$14</c:f>
              <c:strCache>
                <c:ptCount val="2"/>
                <c:pt idx="0">
                  <c:v>Grado en Ingeniería Mecánica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DE5-41E1-A332-A6936A2FB4F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DE5-41E1-A332-A6936A2FB4F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DE5-41E1-A332-A6936A2FB4F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DE5-41E1-A332-A6936A2FB4F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DE5-41E1-A332-A6936A2FB4FF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E5-41E1-A332-A6936A2FB4FF}"/>
                </c:ext>
              </c:extLst>
            </c:dLbl>
            <c:dLbl>
              <c:idx val="1"/>
              <c:layout>
                <c:manualLayout>
                  <c:x val="4.9019035849346672E-2"/>
                  <c:y val="-5.981313902926313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E5-41E1-A332-A6936A2FB4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DE5-41E1-A332-A6936A2FB4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E5-41E1-A332-A6936A2FB4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graus'!$M$7:$P$7,'Per graus'!$R$7)</c:f>
              <c:strCache>
                <c:ptCount val="5"/>
                <c:pt idx="0">
                  <c:v>ALEMÀ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graus'!$M$15:$R$15</c15:sqref>
                  </c15:fullRef>
                </c:ext>
              </c:extLst>
              <c:f>('Per graus'!$M$15:$P$15,'Per graus'!$R$15)</c:f>
              <c:numCache>
                <c:formatCode>0.00%</c:formatCode>
                <c:ptCount val="5"/>
                <c:pt idx="0">
                  <c:v>1.7337699865151223E-2</c:v>
                </c:pt>
                <c:pt idx="1">
                  <c:v>0.83721826237719132</c:v>
                </c:pt>
                <c:pt idx="2">
                  <c:v>1.7337699865151223E-2</c:v>
                </c:pt>
                <c:pt idx="3">
                  <c:v>3.4675399730302446E-2</c:v>
                </c:pt>
                <c:pt idx="4">
                  <c:v>9.3430938162203811E-2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A-1DE5-41E1-A332-A6936A2FB4F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Informàtica</a:t>
            </a:r>
            <a:r>
              <a:rPr lang="en-US" sz="1100" baseline="0"/>
              <a:t> i Robòtica</a:t>
            </a:r>
            <a:r>
              <a:rPr lang="en-US" sz="1100"/>
              <a:t> (EPSA)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graus'!$C$14:$D$14</c:f>
              <c:strCache>
                <c:ptCount val="2"/>
                <c:pt idx="0">
                  <c:v>Grado en Ingeniería Mecánica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F0B-4CAE-9F5B-A7DC344344F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F0B-4CAE-9F5B-A7DC344344F2}"/>
              </c:ext>
            </c:extLst>
          </c:dPt>
          <c:dLbls>
            <c:dLbl>
              <c:idx val="0"/>
              <c:layout>
                <c:manualLayout>
                  <c:x val="4.9019035849346672E-2"/>
                  <c:y val="-5.981313902926313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F0B-4CAE-9F5B-A7DC344344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graus'!$R$7)</c:f>
              <c:strCache>
                <c:ptCount val="2"/>
                <c:pt idx="0">
                  <c:v>CASTELLÀ</c:v>
                </c:pt>
                <c:pt idx="1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graus'!$M$16:$R$16</c15:sqref>
                  </c15:fullRef>
                </c:ext>
              </c:extLst>
              <c:f>('Per graus'!$N$16,'Per graus'!$R$16)</c:f>
              <c:numCache>
                <c:formatCode>0.00%</c:formatCode>
                <c:ptCount val="2"/>
                <c:pt idx="0">
                  <c:v>0.83783783783783783</c:v>
                </c:pt>
                <c:pt idx="1">
                  <c:v>0.12972972972972974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'Per graus'!$O$16</c15:sqref>
                  <c15:spPr xmlns:c15="http://schemas.microsoft.com/office/drawing/2012/chart"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  <c15:dLbl>
                    <c:idx val="0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5-A74E-486D-8504-8595337B464F}"/>
                      </c:ext>
                    </c:extLst>
                  </c15:dLbl>
                </c15:categoryFilterException>
                <c15:categoryFilterException>
                  <c15:sqref>'Per graus'!$P$16</c15:sqref>
                  <c15:spPr xmlns:c15="http://schemas.microsoft.com/office/drawing/2012/chart"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  <c15:dLbl>
                    <c:idx val="0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7-A74E-486D-8504-8595337B464F}"/>
                      </c:ext>
                    </c:extLst>
                  </c15:dLbl>
                </c15:categoryFilterException>
                <c15:categoryFilterException>
                  <c15:sqref>'Per graus'!$Q$16</c15:sqref>
                  <c15:spPr xmlns:c15="http://schemas.microsoft.com/office/drawing/2012/chart"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  <c15:dLbl>
                    <c:idx val="0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9-A74E-486D-8504-8595337B464F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5F0B-4CAE-9F5B-A7DC344344F2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Fonaments</a:t>
            </a:r>
            <a:r>
              <a:rPr lang="en-US" sz="1100" baseline="0"/>
              <a:t> d'Arquitectura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graus'!$C$10:$D$10</c:f>
              <c:strCache>
                <c:ptCount val="2"/>
                <c:pt idx="0">
                  <c:v>Grado en Ingeniería en Diseño Industrial y Desarrollo de Productos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0DF-4F4F-A555-BD6A55DE402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0DF-4F4F-A555-BD6A55DE402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0DF-4F4F-A555-BD6A55DE402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graus'!$M$21:$R$21</c15:sqref>
                  </c15:fullRef>
                </c:ext>
              </c:extLst>
              <c:f>('Per graus'!$N$21,'Per graus'!$P$21,'Per graus'!$R$21)</c:f>
              <c:numCache>
                <c:formatCode>0.00%</c:formatCode>
                <c:ptCount val="3"/>
                <c:pt idx="0">
                  <c:v>0.71873050761873636</c:v>
                </c:pt>
                <c:pt idx="1">
                  <c:v>0.13548133186800129</c:v>
                </c:pt>
                <c:pt idx="2">
                  <c:v>0.14578816051326224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00DF-4F4F-A555-BD6A55DE4021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Disseny</a:t>
            </a:r>
            <a:r>
              <a:rPr lang="en-US" sz="1100" baseline="0"/>
              <a:t> Arquitectònic d'Interiors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graus'!$C$22:$D$22</c:f>
              <c:strCache>
                <c:ptCount val="2"/>
                <c:pt idx="0">
                  <c:v>Grado en Diseño Arquitectónico de Interiores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5B-49CA-80E6-B524C965F77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F5B-49CA-80E6-B524C965F77C}"/>
              </c:ext>
            </c:extLst>
          </c:dPt>
          <c:dLbls>
            <c:dLbl>
              <c:idx val="0"/>
              <c:layout>
                <c:manualLayout>
                  <c:x val="4.9019035849346672E-2"/>
                  <c:y val="-5.981313902926313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5B-49CA-80E6-B524C965F77C}"/>
                </c:ext>
              </c:extLst>
            </c:dLbl>
            <c:dLbl>
              <c:idx val="1"/>
              <c:layout>
                <c:manualLayout>
                  <c:x val="1.7936693244574711E-2"/>
                  <c:y val="2.737062717906532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F5B-49CA-80E6-B524C965F7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graus'!$R$7)</c:f>
              <c:strCache>
                <c:ptCount val="2"/>
                <c:pt idx="0">
                  <c:v>CASTELLÀ</c:v>
                </c:pt>
                <c:pt idx="1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graus'!$M$22:$R$22</c15:sqref>
                  </c15:fullRef>
                </c:ext>
              </c:extLst>
              <c:f>('Per graus'!$N$22,'Per graus'!$R$22)</c:f>
              <c:numCache>
                <c:formatCode>0.00%</c:formatCode>
                <c:ptCount val="2"/>
                <c:pt idx="0">
                  <c:v>0.71418427560539655</c:v>
                </c:pt>
                <c:pt idx="1">
                  <c:v>0.23289341593007026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4-8F5B-49CA-80E6-B524C965F77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</a:t>
            </a:r>
            <a:r>
              <a:rPr lang="en-US" sz="1100" baseline="0"/>
              <a:t>Arquitectura Tècnica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graus'!$C$10:$D$10</c:f>
              <c:strCache>
                <c:ptCount val="2"/>
                <c:pt idx="0">
                  <c:v>Grado en Ingeniería en Diseño Industrial y Desarrollo de Productos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E50-410F-B8B4-3A2DB0284B3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E50-410F-B8B4-3A2DB0284B3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E50-410F-B8B4-3A2DB0284B3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graus'!$M$24:$R$24</c15:sqref>
                  </c15:fullRef>
                </c:ext>
              </c:extLst>
              <c:f>('Per graus'!$N$24,'Per graus'!$P$24,'Per graus'!$R$24)</c:f>
              <c:numCache>
                <c:formatCode>0.00%</c:formatCode>
                <c:ptCount val="3"/>
                <c:pt idx="0">
                  <c:v>0.88849481543564135</c:v>
                </c:pt>
                <c:pt idx="1">
                  <c:v>7.7781241535796228E-2</c:v>
                </c:pt>
                <c:pt idx="2">
                  <c:v>3.3729053491212559E-2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CE50-410F-B8B4-3A2DB0284B32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Informàtica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graus'!$C$13:$D$13</c:f>
              <c:strCache>
                <c:ptCount val="2"/>
                <c:pt idx="0">
                  <c:v>Grado en Ingeniería Eléctrica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4F9-491B-9783-12D97B6D08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4F9-491B-9783-12D97B6D08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4F9-491B-9783-12D97B6D08F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graus'!$M$32:$R$32</c15:sqref>
                  </c15:fullRef>
                </c:ext>
              </c:extLst>
              <c:f>('Per graus'!$N$32,'Per graus'!$P$32,'Per graus'!$R$32)</c:f>
              <c:numCache>
                <c:formatCode>0.00%</c:formatCode>
                <c:ptCount val="3"/>
                <c:pt idx="0">
                  <c:v>0.7631227504872462</c:v>
                </c:pt>
                <c:pt idx="1">
                  <c:v>0.12003328923221372</c:v>
                </c:pt>
                <c:pt idx="2">
                  <c:v>0.11684573855149159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D4F9-491B-9783-12D97B6D08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Ciència</a:t>
            </a:r>
            <a:r>
              <a:rPr lang="en-US" sz="1100" baseline="0"/>
              <a:t> de Dades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graus'!$C$14:$D$14</c:f>
              <c:strCache>
                <c:ptCount val="2"/>
                <c:pt idx="0">
                  <c:v>Grado en Ingeniería Mecánica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D08-4737-B8EC-7BEDD717D6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D08-4737-B8EC-7BEDD717D6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D08-4737-B8EC-7BEDD717D6F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graus'!$M$33:$R$33</c15:sqref>
                  </c15:fullRef>
                </c:ext>
              </c:extLst>
              <c:f>('Per graus'!$N$33,'Per graus'!$P$33,'Per graus'!$R$33)</c:f>
              <c:numCache>
                <c:formatCode>0.00%</c:formatCode>
                <c:ptCount val="3"/>
                <c:pt idx="0">
                  <c:v>0.81093945720250526</c:v>
                </c:pt>
                <c:pt idx="1">
                  <c:v>0.18906054279749479</c:v>
                </c:pt>
                <c:pt idx="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7D08-4737-B8EC-7BEDD717D6F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Informàtica</a:t>
            </a:r>
            <a:r>
              <a:rPr lang="en-US" sz="1100" baseline="0"/>
              <a:t> i Robòtica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graus'!$C$34:$D$34</c:f>
              <c:strCache>
                <c:ptCount val="2"/>
                <c:pt idx="0">
                  <c:v>Grado en Informática Industrial y Robótica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1F6-412D-9C54-F57905F4191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'Per graus'!$N$7</c:f>
              <c:strCache>
                <c:ptCount val="1"/>
                <c:pt idx="0">
                  <c:v>CASTELLÀ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graus'!$M$34:$R$34</c15:sqref>
                  </c15:fullRef>
                </c:ext>
              </c:extLst>
              <c:f>'Per graus'!$N$34</c:f>
              <c:numCache>
                <c:formatCode>0.00%</c:formatCode>
                <c:ptCount val="1"/>
                <c:pt idx="0">
                  <c:v>0.98427947598253274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'Per graus'!$O$34</c15:sqref>
                  <c15:spPr xmlns:c15="http://schemas.microsoft.com/office/drawing/2012/chart"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'Per graus'!$P$34</c15:sqref>
                  <c15:spPr xmlns:c15="http://schemas.microsoft.com/office/drawing/2012/chart"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'Per graus'!$R$34</c15:sqref>
                  <c15:spPr xmlns:c15="http://schemas.microsoft.com/office/drawing/2012/chart"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2-F1F6-412D-9C54-F57905F4191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Disseny Industrial i Des. Producte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graus'!$C$10:$D$10</c:f>
              <c:strCache>
                <c:ptCount val="2"/>
                <c:pt idx="0">
                  <c:v>Grado en Ingeniería en Diseño Industrial y Desarrollo de Productos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D60-4EF5-9905-2871081BF8B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D60-4EF5-9905-2871081BF8B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D60-4EF5-9905-2871081BF8B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graus'!$M$26:$R$26</c15:sqref>
                  </c15:fullRef>
                </c:ext>
              </c:extLst>
              <c:f>('Per graus'!$N$26,'Per graus'!$P$26,'Per graus'!$R$26)</c:f>
              <c:numCache>
                <c:formatCode>0.00%</c:formatCode>
                <c:ptCount val="3"/>
                <c:pt idx="0">
                  <c:v>0.90534370855486312</c:v>
                </c:pt>
                <c:pt idx="1">
                  <c:v>2.0656549652007562E-2</c:v>
                </c:pt>
                <c:pt idx="2">
                  <c:v>7.3999741793129348E-2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ED60-4EF5-9905-2871081BF8B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Aeroespacial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graus'!$C$22:$D$22</c:f>
              <c:strCache>
                <c:ptCount val="2"/>
                <c:pt idx="0">
                  <c:v>Grado en Diseño Arquitectónico de Interiores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1DA-42B3-8BDA-0CE88B5DDF42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1DA-42B3-8BDA-0CE88B5DDF4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1DA-42B3-8BDA-0CE88B5DDF4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graus'!$M$27:$R$27</c15:sqref>
                  </c15:fullRef>
                </c:ext>
              </c:extLst>
              <c:f>('Per graus'!$N$27,'Per graus'!$P$27,'Per graus'!$R$27)</c:f>
              <c:numCache>
                <c:formatCode>0.00%</c:formatCode>
                <c:ptCount val="3"/>
                <c:pt idx="0">
                  <c:v>0.62551067306710251</c:v>
                </c:pt>
                <c:pt idx="1">
                  <c:v>0.3391762843427637</c:v>
                </c:pt>
                <c:pt idx="2">
                  <c:v>3.5172607496680622E-2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21DA-42B3-8BDA-0CE88B5DDF4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Elèctrica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graus'!$C$22:$D$22</c:f>
              <c:strCache>
                <c:ptCount val="2"/>
                <c:pt idx="0">
                  <c:v>Grado en Diseño Arquitectónico de Interiores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2E4-4A61-B532-91555CD9CF6D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2E4-4A61-B532-91555CD9CF6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2E4-4A61-B532-91555CD9CF6D}"/>
              </c:ext>
            </c:extLst>
          </c:dPt>
          <c:dLbls>
            <c:dLbl>
              <c:idx val="0"/>
              <c:layout>
                <c:manualLayout>
                  <c:x val="6.4424517913178755E-2"/>
                  <c:y val="-9.745093430485368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2E4-4A61-B532-91555CD9CF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graus'!$M$28:$R$28</c15:sqref>
                  </c15:fullRef>
                </c:ext>
              </c:extLst>
              <c:f>('Per graus'!$N$28,'Per graus'!$P$28,'Per graus'!$R$28)</c:f>
              <c:numCache>
                <c:formatCode>0.00%</c:formatCode>
                <c:ptCount val="3"/>
                <c:pt idx="0">
                  <c:v>0.90242370965716445</c:v>
                </c:pt>
                <c:pt idx="1">
                  <c:v>5.0860228557076483E-2</c:v>
                </c:pt>
                <c:pt idx="2">
                  <c:v>4.6716061785759141E-2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72E4-4A61-B532-91555CD9CF6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Electrònica</a:t>
            </a:r>
            <a:r>
              <a:rPr lang="en-US" sz="1100" baseline="0"/>
              <a:t> Industrial i Automàtica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graus'!$C$22:$D$22</c:f>
              <c:strCache>
                <c:ptCount val="2"/>
                <c:pt idx="0">
                  <c:v>Grado en Diseño Arquitectónico de Interiores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C60-4F11-A4B2-0F879AFDD867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C60-4F11-A4B2-0F879AFDD86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60-4F11-A4B2-0F879AFDD86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graus'!$M$29:$R$29</c15:sqref>
                  </c15:fullRef>
                </c:ext>
              </c:extLst>
              <c:f>('Per graus'!$N$29,'Per graus'!$P$29,'Per graus'!$R$29)</c:f>
              <c:numCache>
                <c:formatCode>0.00%</c:formatCode>
                <c:ptCount val="3"/>
                <c:pt idx="0">
                  <c:v>0.89198250899754983</c:v>
                </c:pt>
                <c:pt idx="1">
                  <c:v>8.0479713016260071E-2</c:v>
                </c:pt>
                <c:pt idx="2">
                  <c:v>2.7537777986190077E-2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FC60-4F11-A4B2-0F879AFDD86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Mecànica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graus'!$C$22:$D$22</c:f>
              <c:strCache>
                <c:ptCount val="2"/>
                <c:pt idx="0">
                  <c:v>Grado en Diseño Arquitectónico de Interiores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9F5-42FD-83DE-5DC9C9066B90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9F5-42FD-83DE-5DC9C9066B9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9F5-42FD-83DE-5DC9C9066B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graus'!$M$30:$R$30</c15:sqref>
                  </c15:fullRef>
                </c:ext>
              </c:extLst>
              <c:f>('Per graus'!$N$30,'Per graus'!$P$30,'Per graus'!$R$30)</c:f>
              <c:numCache>
                <c:formatCode>0.00%</c:formatCode>
                <c:ptCount val="3"/>
                <c:pt idx="0">
                  <c:v>0.92105602031686873</c:v>
                </c:pt>
                <c:pt idx="1">
                  <c:v>2.5194529763697706E-2</c:v>
                </c:pt>
                <c:pt idx="2">
                  <c:v>2.0939453625828757E-2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F9F5-42FD-83DE-5DC9C9066B90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Geomàtica</a:t>
            </a:r>
            <a:r>
              <a:rPr lang="en-US" sz="1100" baseline="0"/>
              <a:t> i Topografia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graus'!$C$22:$D$22</c:f>
              <c:strCache>
                <c:ptCount val="2"/>
                <c:pt idx="0">
                  <c:v>Grado en Diseño Arquitectónico de Interiores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8C8-489E-A425-2280A6F25932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8C8-489E-A425-2280A6F2593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graus'!$P$7)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graus'!$M$52:$R$52</c15:sqref>
                  </c15:fullRef>
                </c:ext>
              </c:extLst>
              <c:f>('Per graus'!$N$52,'Per graus'!$P$52)</c:f>
              <c:numCache>
                <c:formatCode>0.00%</c:formatCode>
                <c:ptCount val="2"/>
                <c:pt idx="0">
                  <c:v>0.98135854139606482</c:v>
                </c:pt>
                <c:pt idx="1">
                  <c:v>1.816038870447876E-2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'Per graus'!$R$52</c15:sqref>
                  <c15:spPr xmlns:c15="http://schemas.microsoft.com/office/drawing/2012/chart"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D8C8-489E-A425-2280A6F25932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Agroalimentària</a:t>
            </a:r>
            <a:r>
              <a:rPr lang="en-US" sz="1100" baseline="0"/>
              <a:t> i del Medi Rural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graus'!$C$37:$D$37</c:f>
              <c:strCache>
                <c:ptCount val="2"/>
                <c:pt idx="0">
                  <c:v>Grado en Ingeniería Agroalimentaria y del Medio Rural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2B4-4748-AD7A-2B59B0B4E55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2B4-4748-AD7A-2B59B0B4E55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2B4-4748-AD7A-2B59B0B4E55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graus'!$M$37:$R$37</c15:sqref>
                  </c15:fullRef>
                </c:ext>
              </c:extLst>
              <c:f>('Per graus'!$N$37,'Per graus'!$P$37,'Per graus'!$R$37)</c:f>
              <c:numCache>
                <c:formatCode>0.00%</c:formatCode>
                <c:ptCount val="3"/>
                <c:pt idx="0">
                  <c:v>0.89352048282490681</c:v>
                </c:pt>
                <c:pt idx="1">
                  <c:v>1.4843971306603464E-2</c:v>
                </c:pt>
                <c:pt idx="2">
                  <c:v>9.163678286609872E-2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42B4-4748-AD7A-2B59B0B4E55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Forestal</a:t>
            </a:r>
            <a:r>
              <a:rPr lang="en-US" sz="1100" baseline="0"/>
              <a:t> i del Medi Rural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graus'!$C$38:$D$38</c:f>
              <c:strCache>
                <c:ptCount val="2"/>
                <c:pt idx="0">
                  <c:v>Grado en Ingeniería Forestal y del Medio Natural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C1C-46A2-9ECA-F3AD9DBF40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C1C-46A2-9ECA-F3AD9DBF40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C1C-46A2-9ECA-F3AD9DBF402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graus'!$M$38:$R$38</c15:sqref>
                  </c15:fullRef>
                </c:ext>
              </c:extLst>
              <c:f>('Per graus'!$N$38,'Per graus'!$P$38,'Per graus'!$R$38)</c:f>
              <c:numCache>
                <c:formatCode>0.00%</c:formatCode>
                <c:ptCount val="3"/>
                <c:pt idx="0">
                  <c:v>0.95919385690128345</c:v>
                </c:pt>
                <c:pt idx="1">
                  <c:v>1.6632938763063786E-2</c:v>
                </c:pt>
                <c:pt idx="2">
                  <c:v>2.4173204335652704E-2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2C1C-46A2-9ECA-F3AD9DBF4022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Biotecnologia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graus'!$C$39:$D$39</c:f>
              <c:strCache>
                <c:ptCount val="2"/>
                <c:pt idx="0">
                  <c:v>Grado en Biotecnología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EC1-42CB-AAAC-AAFC1A81481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EC1-42CB-AAAC-AAFC1A81481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EC1-42CB-AAAC-AAFC1A81481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graus'!$M$39:$R$39</c15:sqref>
                  </c15:fullRef>
                </c:ext>
              </c:extLst>
              <c:f>('Per graus'!$N$39,'Per graus'!$P$39,'Per graus'!$R$39)</c:f>
              <c:numCache>
                <c:formatCode>0.00%</c:formatCode>
                <c:ptCount val="3"/>
                <c:pt idx="0">
                  <c:v>0.77779376222810448</c:v>
                </c:pt>
                <c:pt idx="1">
                  <c:v>0.11949015997237887</c:v>
                </c:pt>
                <c:pt idx="2">
                  <c:v>0.10271607779951664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6EC1-42CB-AAAC-AAFC1A81481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Ciència i Tecnologia dels Aliments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graus'!$C$40:$D$40</c:f>
              <c:strCache>
                <c:ptCount val="2"/>
                <c:pt idx="0">
                  <c:v>Grado en Ciencia y Tecnología de los Alimentos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CC5-4F14-8D4F-AF6A30FF9F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CC5-4F14-8D4F-AF6A30FF9FB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CC5-4F14-8D4F-AF6A30FF9FB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graus'!$M$40:$R$40</c15:sqref>
                  </c15:fullRef>
                </c:ext>
              </c:extLst>
              <c:f>('Per graus'!$N$40,'Per graus'!$P$40,'Per graus'!$R$40)</c:f>
              <c:numCache>
                <c:formatCode>0.00%</c:formatCode>
                <c:ptCount val="3"/>
                <c:pt idx="0">
                  <c:v>0.93752753931474586</c:v>
                </c:pt>
                <c:pt idx="1">
                  <c:v>1.1395578515535973E-2</c:v>
                </c:pt>
                <c:pt idx="2">
                  <c:v>5.1090177011319612E-2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7CC5-4F14-8D4F-AF6A30FF9FB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d'Obres</a:t>
            </a:r>
            <a:r>
              <a:rPr lang="en-US" sz="1100" baseline="0"/>
              <a:t> Públiques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'Per graus'!$C$37:$D$37</c15:sqref>
                        </c15:formulaRef>
                      </c:ext>
                    </c:extLst>
                    <c:strCache>
                      <c:ptCount val="1"/>
                      <c:pt idx="0">
                        <c:v>Grado en Ingeniería Agroalimentaria y del Medio Rural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1-F371-4E80-98F3-F7BB4827EEF0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3-F371-4E80-98F3-F7BB4827EEF0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ca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('Per graus'!$N$7,'Per graus'!$P$7)</c15:sqref>
                        </c15:formulaRef>
                      </c:ext>
                    </c:extLst>
                    <c:strCache>
                      <c:ptCount val="2"/>
                      <c:pt idx="0">
                        <c:v>CASTELLÀ</c:v>
                      </c:pt>
                      <c:pt idx="1">
                        <c:v>ANGLÈS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 graus'!#REF!</c15:sqref>
                        </c15:formulaRef>
                      </c:ext>
                    </c:extLst>
                  </c:numRef>
                </c:val>
                <c:extLst>
                  <c:ext xmlns:c16="http://schemas.microsoft.com/office/drawing/2014/chart" uri="{C3380CC4-5D6E-409C-BE32-E72D297353CC}">
                    <c16:uniqueId val="{00000004-F371-4E80-98F3-F7BB4827EEF0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Civil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graus'!$C$43:$D$43</c:f>
              <c:strCache>
                <c:ptCount val="2"/>
                <c:pt idx="0">
                  <c:v>Grado en Ingeniería Civil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F13-4884-B90B-5C6F2C2A52E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F13-4884-B90B-5C6F2C2A52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graus'!$P$7)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graus'!$M$43:$R$43</c15:sqref>
                  </c15:fullRef>
                </c:ext>
              </c:extLst>
              <c:f>('Per graus'!$N$43,'Per graus'!$P$43)</c:f>
              <c:numCache>
                <c:formatCode>0.00%</c:formatCode>
                <c:ptCount val="2"/>
                <c:pt idx="0">
                  <c:v>0.98748052526151797</c:v>
                </c:pt>
                <c:pt idx="1">
                  <c:v>1.2519474738482084E-2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'Per graus'!$R$43</c15:sqref>
                  <c15:spPr xmlns:c15="http://schemas.microsoft.com/office/drawing/2012/chart"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7F13-4884-B90B-5C6F2C2A52E7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Gestió de Transport</a:t>
            </a:r>
            <a:r>
              <a:rPr lang="en-US" sz="1100" baseline="0"/>
              <a:t> i Logística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graus'!$C$44:$D$44</c:f>
              <c:strCache>
                <c:ptCount val="2"/>
                <c:pt idx="0">
                  <c:v>Grado en Gestión del Transporte y la Logística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55-4799-BACE-B88D21FBC94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55-4799-BACE-B88D21FBC94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graus'!$P$7)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graus'!$M$44:$R$44</c15:sqref>
                  </c15:fullRef>
                </c:ext>
              </c:extLst>
              <c:f>('Per graus'!$N$44,'Per graus'!$P$44)</c:f>
              <c:numCache>
                <c:formatCode>0.00%</c:formatCode>
                <c:ptCount val="2"/>
                <c:pt idx="0">
                  <c:v>0.90975254730713251</c:v>
                </c:pt>
                <c:pt idx="1">
                  <c:v>9.0247452692867547E-2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4-3655-4799-BACE-B88D21FBC94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Gestió i Administració Pública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graus'!$C$70:$D$70</c:f>
              <c:strCache>
                <c:ptCount val="2"/>
                <c:pt idx="0">
                  <c:v>Grado en Gestión y Administración Pública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2A8-4C2E-8B77-3B33B366878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2A8-4C2E-8B77-3B33B36687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graus'!$P$7)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graus'!$M$70:$R$70</c15:sqref>
                  </c15:fullRef>
                </c:ext>
              </c:extLst>
              <c:f>('Per graus'!$N$70,'Per graus'!$P$70)</c:f>
              <c:numCache>
                <c:formatCode>0.00%</c:formatCode>
                <c:ptCount val="2"/>
                <c:pt idx="0">
                  <c:v>1.1248860528714677</c:v>
                </c:pt>
                <c:pt idx="1">
                  <c:v>5.9252506836827708E-2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4-52A8-4C2E-8B77-3B33B366878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Gestió i Direcció. d'Empreses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graus'!$C$71:$D$71</c:f>
              <c:strCache>
                <c:ptCount val="2"/>
                <c:pt idx="0">
                  <c:v>Grado en Administración y Dirección de Empresas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1B7-4A7E-B222-54B4A0DDB2E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1B7-4A7E-B222-54B4A0DDB2E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1B7-4A7E-B222-54B4A0DDB2E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graus'!$M$71:$R$71</c15:sqref>
                  </c15:fullRef>
                </c:ext>
              </c:extLst>
              <c:f>('Per graus'!$N$71,'Per graus'!$P$71,'Per graus'!$R$71)</c:f>
              <c:numCache>
                <c:formatCode>0.00%</c:formatCode>
                <c:ptCount val="3"/>
                <c:pt idx="0">
                  <c:v>0.85925397586064711</c:v>
                </c:pt>
                <c:pt idx="1">
                  <c:v>0.1797077867801937</c:v>
                </c:pt>
                <c:pt idx="2">
                  <c:v>9.714436432665767E-2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61B7-4A7E-B222-54B4A0DDB2E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Belles Arts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graus'!$C$74:$D$74</c:f>
              <c:strCache>
                <c:ptCount val="2"/>
                <c:pt idx="0">
                  <c:v>Grado en Bellas Artes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0CA-4C33-959D-9B92D7E99A5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0CA-4C33-959D-9B92D7E99A5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0CA-4C33-959D-9B92D7E99A5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graus'!$M$74:$R$74</c15:sqref>
                  </c15:fullRef>
                </c:ext>
              </c:extLst>
              <c:f>('Per graus'!$N$74,'Per graus'!$P$74,'Per graus'!$R$74)</c:f>
              <c:numCache>
                <c:formatCode>0.00%</c:formatCode>
                <c:ptCount val="3"/>
                <c:pt idx="0">
                  <c:v>0.88609706480674222</c:v>
                </c:pt>
                <c:pt idx="1">
                  <c:v>1.1333914559721011E-2</c:v>
                </c:pt>
                <c:pt idx="2">
                  <c:v>0.10256902063353676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80CA-4C33-959D-9B92D7E99A5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Disseny i Tecn. Creatives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graus'!$C$70:$D$70</c:f>
              <c:strCache>
                <c:ptCount val="2"/>
                <c:pt idx="0">
                  <c:v>Grado en Gestión y Administración Pública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5BA-4ED7-A2FE-A5B7C3EF3D8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5BA-4ED7-A2FE-A5B7C3EF3D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graus'!$P$7)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graus'!$M$76:$R$76</c15:sqref>
                  </c15:fullRef>
                </c:ext>
              </c:extLst>
              <c:f>('Per graus'!$N$76,'Per graus'!$P$76)</c:f>
              <c:numCache>
                <c:formatCode>0.00%</c:formatCode>
                <c:ptCount val="2"/>
                <c:pt idx="0">
                  <c:v>0.96739130434782605</c:v>
                </c:pt>
                <c:pt idx="1">
                  <c:v>2.3715415019762844E-2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4-05BA-4ED7-A2FE-A5B7C3EF3D8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Conserv.</a:t>
            </a:r>
            <a:r>
              <a:rPr lang="en-US" sz="1100" baseline="0"/>
              <a:t> i Restauració de Bèns Culturals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graus'!$C$77:$D$77</c:f>
              <c:strCache>
                <c:ptCount val="2"/>
                <c:pt idx="0">
                  <c:v>Grado en Conservación y Restauración de Bienes Culturales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8DB-4D48-93E5-3C663340D27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8DB-4D48-93E5-3C663340D27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graus'!$P$7)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graus'!$M$77:$R$77</c15:sqref>
                  </c15:fullRef>
                </c:ext>
              </c:extLst>
              <c:f>('Per graus'!$N$77,'Per graus'!$P$77)</c:f>
              <c:numCache>
                <c:formatCode>0.00%</c:formatCode>
                <c:ptCount val="2"/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4-D8DB-4D48-93E5-3C663340D27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Tecn. i Serveis de Telecomunicacions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graus'!$C$37:$D$37</c:f>
              <c:strCache>
                <c:ptCount val="2"/>
                <c:pt idx="0">
                  <c:v>Grado en Ingeniería Agroalimentaria y del Medio Rural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355-40B5-AAC8-A21E2A2C6A6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355-40B5-AAC8-A21E2A2C6A6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graus'!$P$7)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graus'!$M$47:$R$47</c15:sqref>
                  </c15:fullRef>
                </c:ext>
              </c:extLst>
              <c:f>('Per graus'!$N$47,'Per graus'!$P$47)</c:f>
              <c:numCache>
                <c:formatCode>0.00%</c:formatCode>
                <c:ptCount val="2"/>
                <c:pt idx="0">
                  <c:v>0.97209981673869272</c:v>
                </c:pt>
                <c:pt idx="1">
                  <c:v>2.7901069009529763E-2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4-F355-40B5-AAC8-A21E2A2C6A61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Graus</a:t>
            </a:r>
            <a:r>
              <a:rPr lang="en-US" sz="1100" baseline="0"/>
              <a:t> en Tecn. Digital i Multimèdia, Matemàtiques i Eng. Física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graus'!$C$37:$D$37</c:f>
              <c:strCache>
                <c:ptCount val="2"/>
                <c:pt idx="0">
                  <c:v>Grado en Ingeniería Agroalimentaria y del Medio Rural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1C6-4A62-8077-33E60E544C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'Per graus'!$N$7</c:f>
              <c:strCache>
                <c:ptCount val="1"/>
                <c:pt idx="0">
                  <c:v>CASTELLÀ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graus'!$M$48:$R$48</c15:sqref>
                  </c15:fullRef>
                </c:ext>
              </c:extLst>
              <c:f>'Per graus'!$N$48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'Per graus'!$P$48</c15:sqref>
                  <c15:spPr xmlns:c15="http://schemas.microsoft.com/office/drawing/2012/chart"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2-61C6-4A62-8077-33E60E544CC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de Tecn. Industrials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graus'!$C$55:$D$55</c:f>
              <c:strCache>
                <c:ptCount val="2"/>
                <c:pt idx="0">
                  <c:v>Grado en Ingeniería en Tecnologías Industriales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45-4C37-B8C8-D6970F865ED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45-4C37-B8C8-D6970F865ED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D45-4C37-B8C8-D6970F865E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graus'!$M$55:$R$55</c15:sqref>
                  </c15:fullRef>
                </c:ext>
              </c:extLst>
              <c:f>('Per graus'!$N$55,'Per graus'!$P$55,'Per graus'!$R$55)</c:f>
              <c:numCache>
                <c:formatCode>0.00%</c:formatCode>
                <c:ptCount val="3"/>
                <c:pt idx="0">
                  <c:v>0.69347641615627498</c:v>
                </c:pt>
                <c:pt idx="1">
                  <c:v>0.17801971269266761</c:v>
                </c:pt>
                <c:pt idx="2">
                  <c:v>0.1285038711510573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5D45-4C37-B8C8-D6970F865ED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d'Organització Industrial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graus'!$C$56:$D$56</c:f>
              <c:strCache>
                <c:ptCount val="2"/>
                <c:pt idx="0">
                  <c:v>Grado en Ingeniería de Organización Industrial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089-481E-A638-3B4B74F6ECD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089-481E-A638-3B4B74F6ECD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089-481E-A638-3B4B74F6ECD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graus'!$M$56:$R$56</c15:sqref>
                  </c15:fullRef>
                </c:ext>
              </c:extLst>
              <c:f>('Per graus'!$N$56,'Per graus'!$P$56,'Per graus'!$R$56)</c:f>
              <c:numCache>
                <c:formatCode>0.00%</c:formatCode>
                <c:ptCount val="3"/>
                <c:pt idx="0">
                  <c:v>0.94101020031952798</c:v>
                </c:pt>
                <c:pt idx="1">
                  <c:v>5.8989799680472021E-2</c:v>
                </c:pt>
                <c:pt idx="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1089-481E-A638-3B4B74F6ECD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de la Energia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graus'!$C$57:$D$57</c:f>
              <c:strCache>
                <c:ptCount val="2"/>
                <c:pt idx="0">
                  <c:v>Grado en Ingeniería de la Energía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1CA-45B2-B485-FED94797B9D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1CA-45B2-B485-FED94797B9D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1CA-45B2-B485-FED94797B9D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graus'!$M$57:$R$57</c15:sqref>
                  </c15:fullRef>
                </c:ext>
              </c:extLst>
              <c:f>('Per graus'!$N$57,'Per graus'!$P$57,'Per graus'!$R$57)</c:f>
              <c:numCache>
                <c:formatCode>0.00%</c:formatCode>
                <c:ptCount val="3"/>
                <c:pt idx="0">
                  <c:v>0.86504217432052488</c:v>
                </c:pt>
                <c:pt idx="1">
                  <c:v>3.3739456419868794E-2</c:v>
                </c:pt>
                <c:pt idx="2">
                  <c:v>0.10121836925960637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C1CA-45B2-B485-FED94797B9D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Biomèdica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graus'!$C$58:$D$58</c:f>
              <c:strCache>
                <c:ptCount val="2"/>
                <c:pt idx="0">
                  <c:v>Grado en Ingeniería Biomédica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064-4C96-898A-C09B111D18F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064-4C96-898A-C09B111D18F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064-4C96-898A-C09B111D18F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graus'!$M$58:$R$58</c15:sqref>
                  </c15:fullRef>
                </c:ext>
              </c:extLst>
              <c:f>('Per graus'!$N$58,'Per graus'!$P$58,'Per graus'!$R$58)</c:f>
              <c:numCache>
                <c:formatCode>0.00%</c:formatCode>
                <c:ptCount val="3"/>
                <c:pt idx="0">
                  <c:v>1</c:v>
                </c:pt>
                <c:pt idx="1">
                  <c:v>1.2043356081894822E-2</c:v>
                </c:pt>
                <c:pt idx="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2064-4C96-898A-C09B111D18F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Química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graus'!$C$59:$D$59</c:f>
              <c:strCache>
                <c:ptCount val="2"/>
                <c:pt idx="0">
                  <c:v>Grado en Ingeniería Química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069-4475-A46F-C791AAC873A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069-4475-A46F-C791AAC873A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069-4475-A46F-C791AAC873A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graus'!$M$59:$R$59</c15:sqref>
                  </c15:fullRef>
                </c:ext>
              </c:extLst>
              <c:f>('Per graus'!$N$59,'Per graus'!$P$59,'Per graus'!$R$59)</c:f>
              <c:numCache>
                <c:formatCode>0.00%</c:formatCode>
                <c:ptCount val="3"/>
                <c:pt idx="0">
                  <c:v>0.82155582519597081</c:v>
                </c:pt>
                <c:pt idx="1">
                  <c:v>5.4891084532270179E-2</c:v>
                </c:pt>
                <c:pt idx="2">
                  <c:v>0.12355309027175902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A069-4475-A46F-C791AAC873A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Ciències</a:t>
            </a:r>
            <a:r>
              <a:rPr lang="en-US" sz="1100" baseline="0"/>
              <a:t> Ambientals (EPSG)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graus'!$C$61:$D$61</c:f>
              <c:strCache>
                <c:ptCount val="2"/>
                <c:pt idx="0">
                  <c:v>Grado en Ciencias Ambientales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19F-4681-ACC3-37FE0634618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19F-4681-ACC3-37FE0634618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19F-4681-ACC3-37FE0634618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graus'!$M$61:$R$61</c15:sqref>
                  </c15:fullRef>
                </c:ext>
              </c:extLst>
              <c:f>('Per graus'!$N$61,'Per graus'!$P$61,'Per graus'!$R$61)</c:f>
              <c:numCache>
                <c:formatCode>0.00%</c:formatCode>
                <c:ptCount val="3"/>
                <c:pt idx="0">
                  <c:v>0.84239713774597491</c:v>
                </c:pt>
                <c:pt idx="1">
                  <c:v>9.6601073345259386E-2</c:v>
                </c:pt>
                <c:pt idx="2">
                  <c:v>6.1001788908765654E-2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319F-4681-ACC3-37FE0634618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Turisme </a:t>
            </a:r>
            <a:r>
              <a:rPr lang="en-US" sz="1100" baseline="0"/>
              <a:t>(EPSG)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graus'!$C$62:$D$62</c:f>
              <c:strCache>
                <c:ptCount val="2"/>
                <c:pt idx="0">
                  <c:v>Grado en Turismo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80E-45C9-A3F5-235C680D954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80E-45C9-A3F5-235C680D954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80E-45C9-A3F5-235C680D954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80E-45C9-A3F5-235C680D954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80E-45C9-A3F5-235C680D954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graus'!$M$7:$P$7,'Per graus'!$R$7)</c:f>
              <c:strCache>
                <c:ptCount val="5"/>
                <c:pt idx="0">
                  <c:v>ALEMÀ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graus'!$M$62:$R$62</c15:sqref>
                  </c15:fullRef>
                </c:ext>
              </c:extLst>
              <c:f>('Per graus'!$M$62:$P$62,'Per graus'!$R$62)</c:f>
              <c:numCache>
                <c:formatCode>0.00%</c:formatCode>
                <c:ptCount val="5"/>
                <c:pt idx="0">
                  <c:v>5.4595086442220199E-2</c:v>
                </c:pt>
                <c:pt idx="1">
                  <c:v>0.70177434030937214</c:v>
                </c:pt>
                <c:pt idx="2">
                  <c:v>5.4595086442220199E-2</c:v>
                </c:pt>
                <c:pt idx="3">
                  <c:v>0.1681073703366697</c:v>
                </c:pt>
                <c:pt idx="4">
                  <c:v>2.0928116469517741E-2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A-180E-45C9-A3F5-235C680D9540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Com. Audiovisual </a:t>
            </a:r>
            <a:r>
              <a:rPr lang="en-US" sz="1100" baseline="0"/>
              <a:t>(EPSG)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graus'!$C$63:$D$63</c:f>
              <c:strCache>
                <c:ptCount val="2"/>
                <c:pt idx="0">
                  <c:v>Grado en Comunicación Audiovisual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AED-4B73-80CB-F6F78668CE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AED-4B73-80CB-F6F78668CE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AED-4B73-80CB-F6F78668CE1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graus'!$M$63:$R$63</c15:sqref>
                  </c15:fullRef>
                </c:ext>
              </c:extLst>
              <c:f>('Per graus'!$N$63,'Per graus'!$P$63,'Per graus'!$R$63)</c:f>
              <c:numCache>
                <c:formatCode>0.00%</c:formatCode>
                <c:ptCount val="3"/>
                <c:pt idx="0">
                  <c:v>0.87151702786377705</c:v>
                </c:pt>
                <c:pt idx="1">
                  <c:v>8.3591331269349839E-2</c:v>
                </c:pt>
                <c:pt idx="2">
                  <c:v>4.4891640866873063E-2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FAED-4B73-80CB-F6F78668CE1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Eng. de Sistemes de</a:t>
            </a:r>
            <a:r>
              <a:rPr lang="en-US" sz="1100" baseline="0"/>
              <a:t> Telec., So i Imatge</a:t>
            </a:r>
            <a:r>
              <a:rPr lang="en-US" sz="1100"/>
              <a:t> </a:t>
            </a:r>
            <a:r>
              <a:rPr lang="en-US" sz="1100" baseline="0"/>
              <a:t>(EPSG)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graus'!$C$64:$D$64</c:f>
              <c:strCache>
                <c:ptCount val="2"/>
                <c:pt idx="0">
                  <c:v>Grado en Ingeniería de Sistemas de Telecomunicación, Sonido e Imagen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0B3-4A91-98B5-E5F13F5623B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0B3-4A91-98B5-E5F13F5623B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0B3-4A91-98B5-E5F13F5623B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0B3-4A91-98B5-E5F13F5623B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graus'!$M$7:$N$7,'Per graus'!$P$7,'Per graus'!$R$7)</c:f>
              <c:strCache>
                <c:ptCount val="4"/>
                <c:pt idx="0">
                  <c:v>ALEMÀ</c:v>
                </c:pt>
                <c:pt idx="1">
                  <c:v>CASTELLÀ</c:v>
                </c:pt>
                <c:pt idx="2">
                  <c:v>ANGLÈS</c:v>
                </c:pt>
                <c:pt idx="3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graus'!$M$64:$R$64</c15:sqref>
                  </c15:fullRef>
                </c:ext>
              </c:extLst>
              <c:f>('Per graus'!$M$64:$N$64,'Per graus'!$P$64,'Per graus'!$R$64)</c:f>
              <c:numCache>
                <c:formatCode>0.00%</c:formatCode>
                <c:ptCount val="4"/>
                <c:pt idx="0">
                  <c:v>1.549053356282272E-2</c:v>
                </c:pt>
                <c:pt idx="1">
                  <c:v>0.89982788296041305</c:v>
                </c:pt>
                <c:pt idx="2">
                  <c:v>2.306368330464716E-2</c:v>
                </c:pt>
                <c:pt idx="3">
                  <c:v>6.1617900172117032E-2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8-70B3-4A91-98B5-E5F13F5623B7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Tecn. Interactives </a:t>
            </a:r>
            <a:r>
              <a:rPr lang="en-US" sz="1100" baseline="0"/>
              <a:t>(EPSG)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graus'!$C$65:$D$65</c:f>
              <c:strCache>
                <c:ptCount val="2"/>
                <c:pt idx="0">
                  <c:v>Grado en Tecnologías Interactivas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C0F-4153-9294-B2215B0D7F6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C0F-4153-9294-B2215B0D7F6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C0F-4153-9294-B2215B0D7F6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graus'!$M$65:$R$65</c15:sqref>
                  </c15:fullRef>
                </c:ext>
              </c:extLst>
              <c:f>('Per graus'!$N$65,'Per graus'!$P$65,'Per graus'!$R$65)</c:f>
              <c:numCache>
                <c:formatCode>0.00%</c:formatCode>
                <c:ptCount val="3"/>
                <c:pt idx="0">
                  <c:v>0.85563456151691442</c:v>
                </c:pt>
                <c:pt idx="1">
                  <c:v>1.9392372333548805E-2</c:v>
                </c:pt>
                <c:pt idx="2">
                  <c:v>0.12497306614953674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7C0F-4153-9294-B2215B0D7F6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Grau en Com. Audiovisual </a:t>
            </a:r>
            <a:r>
              <a:rPr lang="en-US" sz="1100" baseline="0"/>
              <a:t>(EPSG)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'Per graus'!$C$66:$D$66</c:f>
              <c:strCache>
                <c:ptCount val="2"/>
                <c:pt idx="0">
                  <c:v>Grado en Comunicación Audiovisual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CC2-4B3A-9131-1C737E26B47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CC2-4B3A-9131-1C737E26B47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C2-4B3A-9131-1C737E26B47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'Per graus'!$M$7:$R$7</c15:sqref>
                  </c15:fullRef>
                </c:ext>
              </c:extLst>
              <c:f>('Per graus'!$N$7,'Per graus'!$P$7,'Per graus'!$R$7)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'Per graus'!$M$66:$R$66</c15:sqref>
                  </c15:fullRef>
                </c:ext>
              </c:extLst>
              <c:f>('Per graus'!$N$66,'Per graus'!$P$66,'Per graus'!$R$66)</c:f>
              <c:numCache>
                <c:formatCode>0.00%</c:formatCode>
                <c:ptCount val="3"/>
                <c:pt idx="0">
                  <c:v>0.80958275686303061</c:v>
                </c:pt>
                <c:pt idx="1">
                  <c:v>3.0947353091094441E-2</c:v>
                </c:pt>
                <c:pt idx="2">
                  <c:v>0.10558508701667516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6-FCC2-4B3A-9131-1C737E26B47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cap="all" baseline="0"/>
              <a:t>Escola Tècnica Superior </a:t>
            </a:r>
            <a:r>
              <a:rPr lang="en-US" sz="1200" b="1" cap="all" baseline="0"/>
              <a:t>d'Arquitectura</a:t>
            </a:r>
            <a:r>
              <a:rPr lang="en-US" sz="1200" cap="all" baseline="0"/>
              <a:t> (tit. de graus)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all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centres'!$B$3</c:f>
              <c:strCache>
                <c:ptCount val="1"/>
                <c:pt idx="0">
                  <c:v>ETS. Arq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centres'!$C$2:$S$2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centres'!$C$3:$S$3</c:f>
              <c:numCache>
                <c:formatCode>0.0%</c:formatCode>
                <c:ptCount val="17"/>
                <c:pt idx="0">
                  <c:v>4.7E-2</c:v>
                </c:pt>
                <c:pt idx="1">
                  <c:v>3.4000000000000002E-2</c:v>
                </c:pt>
                <c:pt idx="2">
                  <c:v>0.03</c:v>
                </c:pt>
                <c:pt idx="3">
                  <c:v>3.1E-2</c:v>
                </c:pt>
                <c:pt idx="4">
                  <c:v>0.01</c:v>
                </c:pt>
                <c:pt idx="5">
                  <c:v>5.6000000000000001E-2</c:v>
                </c:pt>
                <c:pt idx="6">
                  <c:v>9.0999999999999998E-2</c:v>
                </c:pt>
                <c:pt idx="7">
                  <c:v>0.11700000000000001</c:v>
                </c:pt>
                <c:pt idx="8">
                  <c:v>0.128</c:v>
                </c:pt>
                <c:pt idx="9">
                  <c:v>0.127</c:v>
                </c:pt>
                <c:pt idx="10">
                  <c:v>0.14599999999999999</c:v>
                </c:pt>
                <c:pt idx="11">
                  <c:v>0.1520246361010692</c:v>
                </c:pt>
                <c:pt idx="12">
                  <c:v>0.15816658004158005</c:v>
                </c:pt>
                <c:pt idx="13">
                  <c:v>0.15953937672123139</c:v>
                </c:pt>
                <c:pt idx="14">
                  <c:v>0.14886129046426846</c:v>
                </c:pt>
                <c:pt idx="15">
                  <c:v>0.151</c:v>
                </c:pt>
                <c:pt idx="16">
                  <c:v>0.14416234371727221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96-4B1C-9E94-91B48B7BB22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01393440"/>
        <c:axId val="1001402560"/>
      </c:lineChart>
      <c:catAx>
        <c:axId val="100139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402560"/>
        <c:crosses val="autoZero"/>
        <c:auto val="1"/>
        <c:lblAlgn val="ctr"/>
        <c:lblOffset val="100"/>
        <c:noMultiLvlLbl val="0"/>
      </c:catAx>
      <c:valAx>
        <c:axId val="10014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39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cap="all" baseline="0"/>
              <a:t>Escola Tècnica Superior </a:t>
            </a:r>
            <a:r>
              <a:rPr lang="en-US" sz="1200" b="1" cap="all" baseline="0"/>
              <a:t>d'ENG. de camins, canals i ports</a:t>
            </a:r>
            <a:r>
              <a:rPr lang="en-US" sz="1200" cap="all" baseline="0"/>
              <a:t> (tit. de graus)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all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centres'!$B$4</c:f>
              <c:strCache>
                <c:ptCount val="1"/>
                <c:pt idx="0">
                  <c:v>Camins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centres'!$C$2:$S$2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centres'!$C$4:$S$4</c:f>
              <c:numCache>
                <c:formatCode>0.0%</c:formatCode>
                <c:ptCount val="17"/>
                <c:pt idx="0">
                  <c:v>4.3999999999999997E-2</c:v>
                </c:pt>
                <c:pt idx="1">
                  <c:v>1.9E-2</c:v>
                </c:pt>
                <c:pt idx="2">
                  <c:v>1.7999999999999999E-2</c:v>
                </c:pt>
                <c:pt idx="3">
                  <c:v>3.2000000000000001E-2</c:v>
                </c:pt>
                <c:pt idx="4">
                  <c:v>3.6999999999999998E-2</c:v>
                </c:pt>
                <c:pt idx="5">
                  <c:v>4.2000000000000003E-2</c:v>
                </c:pt>
                <c:pt idx="6">
                  <c:v>4.0000000000000001E-3</c:v>
                </c:pt>
                <c:pt idx="7">
                  <c:v>1.2999999999999999E-2</c:v>
                </c:pt>
                <c:pt idx="8">
                  <c:v>0.01</c:v>
                </c:pt>
                <c:pt idx="9">
                  <c:v>5.0000000000000001E-3</c:v>
                </c:pt>
                <c:pt idx="10">
                  <c:v>4.0000000000000001E-3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31-4A98-8051-4B185E670C2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01393440"/>
        <c:axId val="1001402560"/>
      </c:lineChart>
      <c:catAx>
        <c:axId val="100139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402560"/>
        <c:crosses val="autoZero"/>
        <c:auto val="1"/>
        <c:lblAlgn val="ctr"/>
        <c:lblOffset val="100"/>
        <c:noMultiLvlLbl val="0"/>
      </c:catAx>
      <c:valAx>
        <c:axId val="10014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39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cap="all" baseline="0"/>
              <a:t>Escola Tècnica Superior </a:t>
            </a:r>
            <a:r>
              <a:rPr lang="en-US" sz="1200" b="1" cap="all" baseline="0"/>
              <a:t>d'ENG. industrial </a:t>
            </a:r>
            <a:r>
              <a:rPr lang="en-US" sz="1200" cap="all" baseline="0"/>
              <a:t>(tit. de graus)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all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centres'!$B$5</c:f>
              <c:strCache>
                <c:ptCount val="1"/>
                <c:pt idx="0">
                  <c:v>Industrials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centres'!$C$2:$S$2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centres'!$C$5:$S$5</c:f>
              <c:numCache>
                <c:formatCode>0.0%</c:formatCode>
                <c:ptCount val="17"/>
                <c:pt idx="0">
                  <c:v>0.14899999999999999</c:v>
                </c:pt>
                <c:pt idx="1">
                  <c:v>0.126</c:v>
                </c:pt>
                <c:pt idx="2">
                  <c:v>0.09</c:v>
                </c:pt>
                <c:pt idx="3">
                  <c:v>7.0999999999999994E-2</c:v>
                </c:pt>
                <c:pt idx="4">
                  <c:v>8.4000000000000005E-2</c:v>
                </c:pt>
                <c:pt idx="5">
                  <c:v>0.13700000000000001</c:v>
                </c:pt>
                <c:pt idx="6">
                  <c:v>9.8000000000000004E-2</c:v>
                </c:pt>
                <c:pt idx="7">
                  <c:v>0.11600000000000001</c:v>
                </c:pt>
                <c:pt idx="8">
                  <c:v>0.11899999999999999</c:v>
                </c:pt>
                <c:pt idx="9">
                  <c:v>0.12</c:v>
                </c:pt>
                <c:pt idx="10">
                  <c:v>0.115</c:v>
                </c:pt>
                <c:pt idx="11">
                  <c:v>9.6000000000000002E-2</c:v>
                </c:pt>
                <c:pt idx="12">
                  <c:v>0.16118044480447338</c:v>
                </c:pt>
                <c:pt idx="13">
                  <c:v>0.12614639112519091</c:v>
                </c:pt>
                <c:pt idx="14">
                  <c:v>8.2178707585304073E-2</c:v>
                </c:pt>
                <c:pt idx="15">
                  <c:v>8.5999999999999993E-2</c:v>
                </c:pt>
                <c:pt idx="16">
                  <c:v>6.5565617259314729E-2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BD-4FBC-9187-21763B28468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01393440"/>
        <c:axId val="1001402560"/>
      </c:lineChart>
      <c:catAx>
        <c:axId val="100139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402560"/>
        <c:crosses val="autoZero"/>
        <c:auto val="1"/>
        <c:lblAlgn val="ctr"/>
        <c:lblOffset val="100"/>
        <c:noMultiLvlLbl val="0"/>
      </c:catAx>
      <c:valAx>
        <c:axId val="10014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39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cap="all" baseline="0"/>
              <a:t>Escola Tècnica Superior </a:t>
            </a:r>
            <a:r>
              <a:rPr lang="en-US" sz="1200" b="1" cap="all" baseline="0"/>
              <a:t>d'ENG. AEROESPACIAL I DISSENY INDUsTRIAL </a:t>
            </a:r>
            <a:r>
              <a:rPr lang="en-US" sz="1200" cap="all" baseline="0"/>
              <a:t>(tit. de graus)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all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centres'!$B$6</c:f>
              <c:strCache>
                <c:ptCount val="1"/>
                <c:pt idx="0">
                  <c:v>ETS Disseny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centres'!$C$2:$S$2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centres'!$C$6:$S$6</c:f>
              <c:numCache>
                <c:formatCode>0.0%</c:formatCode>
                <c:ptCount val="17"/>
                <c:pt idx="0">
                  <c:v>6.5000000000000002E-2</c:v>
                </c:pt>
                <c:pt idx="1">
                  <c:v>4.4999999999999998E-2</c:v>
                </c:pt>
                <c:pt idx="2">
                  <c:v>2.1999999999999999E-2</c:v>
                </c:pt>
                <c:pt idx="3">
                  <c:v>2.1999999999999999E-2</c:v>
                </c:pt>
                <c:pt idx="4">
                  <c:v>2.8000000000000001E-2</c:v>
                </c:pt>
                <c:pt idx="5">
                  <c:v>2.8000000000000001E-2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4.9000000000000002E-2</c:v>
                </c:pt>
                <c:pt idx="10">
                  <c:v>4.7E-2</c:v>
                </c:pt>
                <c:pt idx="11">
                  <c:v>4.2999999999999997E-2</c:v>
                </c:pt>
                <c:pt idx="12">
                  <c:v>4.3062117366357441E-2</c:v>
                </c:pt>
                <c:pt idx="13">
                  <c:v>5.0628819481858899E-2</c:v>
                </c:pt>
                <c:pt idx="14">
                  <c:v>4.3003400824534736E-2</c:v>
                </c:pt>
                <c:pt idx="15">
                  <c:v>3.9E-2</c:v>
                </c:pt>
                <c:pt idx="16">
                  <c:v>3.316152745863845E-2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DC-423E-B1E5-83D3B9F0F16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01393440"/>
        <c:axId val="1001402560"/>
      </c:lineChart>
      <c:catAx>
        <c:axId val="100139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402560"/>
        <c:crosses val="autoZero"/>
        <c:auto val="1"/>
        <c:lblAlgn val="ctr"/>
        <c:lblOffset val="100"/>
        <c:noMultiLvlLbl val="0"/>
      </c:catAx>
      <c:valAx>
        <c:axId val="10014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39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cap="all" baseline="0"/>
              <a:t>Escola Tècnica Superior </a:t>
            </a:r>
            <a:r>
              <a:rPr lang="en-US" sz="1200" b="1" cap="all" baseline="0"/>
              <a:t>d'ENG. GEODÈSICA, CARTOGRÀFICA I TOPOGRÀFICA </a:t>
            </a:r>
            <a:r>
              <a:rPr lang="en-US" sz="1200" cap="all" baseline="0"/>
              <a:t>(tit. de graus)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all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centres'!$B$7</c:f>
              <c:strCache>
                <c:ptCount val="1"/>
                <c:pt idx="0">
                  <c:v>Geodèsia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centres'!$C$2:$S$2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centres'!$C$7:$S$7</c:f>
              <c:numCache>
                <c:formatCode>0.0%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4.2000000000000003E-2</c:v>
                </c:pt>
                <c:pt idx="7">
                  <c:v>3.5000000000000003E-2</c:v>
                </c:pt>
                <c:pt idx="8">
                  <c:v>8.9999999999999993E-3</c:v>
                </c:pt>
                <c:pt idx="9">
                  <c:v>3.4000000000000002E-2</c:v>
                </c:pt>
                <c:pt idx="10">
                  <c:v>5.3999999999999999E-2</c:v>
                </c:pt>
                <c:pt idx="11">
                  <c:v>2.7E-2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2F-4DD6-9D0A-18A51990EDC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01393440"/>
        <c:axId val="1001402560"/>
      </c:lineChart>
      <c:catAx>
        <c:axId val="100139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402560"/>
        <c:crosses val="autoZero"/>
        <c:auto val="1"/>
        <c:lblAlgn val="ctr"/>
        <c:lblOffset val="100"/>
        <c:noMultiLvlLbl val="0"/>
      </c:catAx>
      <c:valAx>
        <c:axId val="10014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39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cap="all" baseline="0"/>
              <a:t>Escola Tècnica Superior </a:t>
            </a:r>
            <a:r>
              <a:rPr lang="en-US" sz="1200" b="1" cap="all" baseline="0"/>
              <a:t>d'ENG. D'EDIFICACIÓ </a:t>
            </a:r>
            <a:r>
              <a:rPr lang="en-US" sz="1200" cap="all" baseline="0"/>
              <a:t>(tit. de graus)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all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centres'!$B$8</c:f>
              <c:strCache>
                <c:ptCount val="1"/>
                <c:pt idx="0">
                  <c:v>Gest. Edif.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centres'!$C$2:$S$2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centres'!$C$8:$S$8</c:f>
              <c:numCache>
                <c:formatCode>0.0%</c:formatCode>
                <c:ptCount val="17"/>
                <c:pt idx="0">
                  <c:v>3.3000000000000002E-2</c:v>
                </c:pt>
                <c:pt idx="1">
                  <c:v>3.2000000000000001E-2</c:v>
                </c:pt>
                <c:pt idx="2">
                  <c:v>5.6000000000000001E-2</c:v>
                </c:pt>
                <c:pt idx="3">
                  <c:v>5.0999999999999997E-2</c:v>
                </c:pt>
                <c:pt idx="4">
                  <c:v>0.03</c:v>
                </c:pt>
                <c:pt idx="5">
                  <c:v>3.9E-2</c:v>
                </c:pt>
                <c:pt idx="6">
                  <c:v>3.1E-2</c:v>
                </c:pt>
                <c:pt idx="7">
                  <c:v>2.5999999999999999E-2</c:v>
                </c:pt>
                <c:pt idx="8">
                  <c:v>1.7999999999999999E-2</c:v>
                </c:pt>
                <c:pt idx="9">
                  <c:v>0.01</c:v>
                </c:pt>
                <c:pt idx="10">
                  <c:v>3.6999999999999998E-2</c:v>
                </c:pt>
                <c:pt idx="11">
                  <c:v>3.9E-2</c:v>
                </c:pt>
                <c:pt idx="12">
                  <c:v>3.2209576980888985E-2</c:v>
                </c:pt>
                <c:pt idx="13">
                  <c:v>1.1648580712402674E-2</c:v>
                </c:pt>
                <c:pt idx="14">
                  <c:v>2.6376058258922825E-2</c:v>
                </c:pt>
                <c:pt idx="15">
                  <c:v>2.1000000000000001E-2</c:v>
                </c:pt>
                <c:pt idx="16">
                  <c:v>2.9716745386025027E-2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6B-4123-96FF-D204FCEE733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01393440"/>
        <c:axId val="1001402560"/>
      </c:lineChart>
      <c:catAx>
        <c:axId val="100139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402560"/>
        <c:crosses val="autoZero"/>
        <c:auto val="1"/>
        <c:lblAlgn val="ctr"/>
        <c:lblOffset val="100"/>
        <c:noMultiLvlLbl val="0"/>
      </c:catAx>
      <c:valAx>
        <c:axId val="10014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39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cap="all" baseline="0"/>
              <a:t>Escola Politècnica superior </a:t>
            </a:r>
            <a:r>
              <a:rPr lang="en-US" sz="1200" b="1" cap="all" baseline="0"/>
              <a:t>d'alcoi</a:t>
            </a:r>
            <a:r>
              <a:rPr lang="en-US" sz="1200" cap="all" baseline="0"/>
              <a:t> (tit. de graus)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all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centres'!$B$9</c:f>
              <c:strCache>
                <c:ptCount val="1"/>
                <c:pt idx="0">
                  <c:v>EPS Alcoi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centres'!$C$2:$S$2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centres'!$C$9:$S$9</c:f>
              <c:numCache>
                <c:formatCode>0.0%</c:formatCode>
                <c:ptCount val="17"/>
                <c:pt idx="0">
                  <c:v>0.105</c:v>
                </c:pt>
                <c:pt idx="1">
                  <c:v>0.107</c:v>
                </c:pt>
                <c:pt idx="2">
                  <c:v>0.1</c:v>
                </c:pt>
                <c:pt idx="3">
                  <c:v>0.105</c:v>
                </c:pt>
                <c:pt idx="4">
                  <c:v>0.112</c:v>
                </c:pt>
                <c:pt idx="5">
                  <c:v>0.121</c:v>
                </c:pt>
                <c:pt idx="6">
                  <c:v>0.08</c:v>
                </c:pt>
                <c:pt idx="7">
                  <c:v>9.5000000000000001E-2</c:v>
                </c:pt>
                <c:pt idx="8">
                  <c:v>8.5999999999999993E-2</c:v>
                </c:pt>
                <c:pt idx="9">
                  <c:v>4.3999999999999997E-2</c:v>
                </c:pt>
                <c:pt idx="10">
                  <c:v>3.6999999999999998E-2</c:v>
                </c:pt>
                <c:pt idx="11">
                  <c:v>7.0000000000000007E-2</c:v>
                </c:pt>
                <c:pt idx="12">
                  <c:v>3.5997603790367962E-2</c:v>
                </c:pt>
                <c:pt idx="13">
                  <c:v>4.7146796775562154E-2</c:v>
                </c:pt>
                <c:pt idx="14">
                  <c:v>5.5590885002649706E-2</c:v>
                </c:pt>
                <c:pt idx="15">
                  <c:v>5.1999999999999998E-2</c:v>
                </c:pt>
                <c:pt idx="16">
                  <c:v>5.8256500501859571E-2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2A-4F29-B143-7672A09E93A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01393440"/>
        <c:axId val="1001402560"/>
      </c:lineChart>
      <c:catAx>
        <c:axId val="100139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402560"/>
        <c:crosses val="autoZero"/>
        <c:auto val="1"/>
        <c:lblAlgn val="ctr"/>
        <c:lblOffset val="100"/>
        <c:noMultiLvlLbl val="0"/>
      </c:catAx>
      <c:valAx>
        <c:axId val="10014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39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cap="all" baseline="0"/>
              <a:t>FACULTAT </a:t>
            </a:r>
            <a:r>
              <a:rPr lang="en-US" sz="1200" b="0" cap="all" baseline="0"/>
              <a:t>dE</a:t>
            </a:r>
            <a:r>
              <a:rPr lang="en-US" sz="1200" b="1" cap="all" baseline="0"/>
              <a:t> Belles arts </a:t>
            </a:r>
            <a:r>
              <a:rPr lang="en-US" sz="1200" cap="all" baseline="0"/>
              <a:t>(tit. de graus)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all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centres'!$B$10</c:f>
              <c:strCache>
                <c:ptCount val="1"/>
                <c:pt idx="0">
                  <c:v>Fac. BBAA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centres'!$C$2:$S$2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centres'!$C$10:$S$10</c:f>
              <c:numCache>
                <c:formatCode>0.0%</c:formatCode>
                <c:ptCount val="17"/>
                <c:pt idx="0">
                  <c:v>0.221</c:v>
                </c:pt>
                <c:pt idx="1">
                  <c:v>0.14699999999999999</c:v>
                </c:pt>
                <c:pt idx="2">
                  <c:v>0.14599999999999999</c:v>
                </c:pt>
                <c:pt idx="3">
                  <c:v>8.3000000000000004E-2</c:v>
                </c:pt>
                <c:pt idx="4">
                  <c:v>5.8000000000000003E-2</c:v>
                </c:pt>
                <c:pt idx="5">
                  <c:v>0.08</c:v>
                </c:pt>
                <c:pt idx="6">
                  <c:v>0.08</c:v>
                </c:pt>
                <c:pt idx="7">
                  <c:v>6.8000000000000005E-2</c:v>
                </c:pt>
                <c:pt idx="8">
                  <c:v>5.2999999999999999E-2</c:v>
                </c:pt>
                <c:pt idx="9">
                  <c:v>6.2E-2</c:v>
                </c:pt>
                <c:pt idx="10">
                  <c:v>6.0999999999999999E-2</c:v>
                </c:pt>
                <c:pt idx="11">
                  <c:v>6.3E-2</c:v>
                </c:pt>
                <c:pt idx="12">
                  <c:v>5.5493519441674979E-2</c:v>
                </c:pt>
                <c:pt idx="13">
                  <c:v>5.231430934656741E-2</c:v>
                </c:pt>
                <c:pt idx="14">
                  <c:v>5.6492373598659551E-2</c:v>
                </c:pt>
                <c:pt idx="15">
                  <c:v>0.06</c:v>
                </c:pt>
                <c:pt idx="16">
                  <c:v>6.0830252100840337E-2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BC-4691-81FE-B055B8C7F52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01393440"/>
        <c:axId val="1001402560"/>
      </c:lineChart>
      <c:catAx>
        <c:axId val="100139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402560"/>
        <c:crosses val="autoZero"/>
        <c:auto val="1"/>
        <c:lblAlgn val="ctr"/>
        <c:lblOffset val="100"/>
        <c:noMultiLvlLbl val="0"/>
      </c:catAx>
      <c:valAx>
        <c:axId val="10014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39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cap="all" baseline="0"/>
              <a:t>FACULTAT </a:t>
            </a:r>
            <a:r>
              <a:rPr lang="en-US" sz="1200" b="0" cap="all" baseline="0"/>
              <a:t>d'</a:t>
            </a:r>
            <a:r>
              <a:rPr lang="en-US" sz="1200" b="1" cap="all" baseline="0"/>
              <a:t>administració i direcció d'empreses </a:t>
            </a:r>
            <a:r>
              <a:rPr lang="en-US" sz="1200" cap="all" baseline="0"/>
              <a:t>(tit. de graus)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all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centres'!$B$11</c:f>
              <c:strCache>
                <c:ptCount val="1"/>
                <c:pt idx="0">
                  <c:v>Fac. ADE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centres'!$C$2:$S$2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centres'!$C$11:$S$11</c:f>
              <c:numCache>
                <c:formatCode>0.0%</c:formatCode>
                <c:ptCount val="17"/>
                <c:pt idx="0">
                  <c:v>6.5000000000000002E-2</c:v>
                </c:pt>
                <c:pt idx="1">
                  <c:v>0.11600000000000001</c:v>
                </c:pt>
                <c:pt idx="2">
                  <c:v>3.5999999999999997E-2</c:v>
                </c:pt>
                <c:pt idx="3">
                  <c:v>4.2999999999999997E-2</c:v>
                </c:pt>
                <c:pt idx="4">
                  <c:v>4.8000000000000001E-2</c:v>
                </c:pt>
                <c:pt idx="5">
                  <c:v>3.6999999999999998E-2</c:v>
                </c:pt>
                <c:pt idx="6">
                  <c:v>2.8000000000000001E-2</c:v>
                </c:pt>
                <c:pt idx="7">
                  <c:v>6.9000000000000006E-2</c:v>
                </c:pt>
                <c:pt idx="8">
                  <c:v>8.8999999999999996E-2</c:v>
                </c:pt>
                <c:pt idx="9">
                  <c:v>7.8E-2</c:v>
                </c:pt>
                <c:pt idx="10">
                  <c:v>9.1999999999999998E-2</c:v>
                </c:pt>
                <c:pt idx="11">
                  <c:v>8.8999999999999996E-2</c:v>
                </c:pt>
                <c:pt idx="12">
                  <c:v>7.7624364140846933E-2</c:v>
                </c:pt>
                <c:pt idx="13">
                  <c:v>7.0486614796254787E-2</c:v>
                </c:pt>
                <c:pt idx="14">
                  <c:v>7.4670078103959064E-2</c:v>
                </c:pt>
                <c:pt idx="15">
                  <c:v>7.0999999999999994E-2</c:v>
                </c:pt>
                <c:pt idx="16">
                  <c:v>6.055134683126466E-2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C-44AF-9FBD-C0D8AB800BE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01393440"/>
        <c:axId val="1001402560"/>
      </c:lineChart>
      <c:catAx>
        <c:axId val="100139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402560"/>
        <c:crosses val="autoZero"/>
        <c:auto val="1"/>
        <c:lblAlgn val="ctr"/>
        <c:lblOffset val="100"/>
        <c:noMultiLvlLbl val="0"/>
      </c:catAx>
      <c:valAx>
        <c:axId val="10014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39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Escola Politècnica superior </a:t>
            </a:r>
            <a:r>
              <a:rPr lang="en-US" sz="12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dE GANDIA</a:t>
            </a:r>
            <a:r>
              <a:rPr lang="en-US" sz="1200" b="0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</a:t>
            </a:r>
            <a:r>
              <a:rPr lang="en-US" sz="1200" cap="all" baseline="0"/>
              <a:t>(tit. de graus)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all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centres'!$B$12</c:f>
              <c:strCache>
                <c:ptCount val="1"/>
                <c:pt idx="0">
                  <c:v>EPS Gandia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centres'!$C$2:$S$2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centres'!$C$12:$S$12</c:f>
              <c:numCache>
                <c:formatCode>0.0%</c:formatCode>
                <c:ptCount val="17"/>
                <c:pt idx="0">
                  <c:v>0.13600000000000001</c:v>
                </c:pt>
                <c:pt idx="1">
                  <c:v>0.13500000000000001</c:v>
                </c:pt>
                <c:pt idx="2">
                  <c:v>9.8000000000000004E-2</c:v>
                </c:pt>
                <c:pt idx="3">
                  <c:v>0.08</c:v>
                </c:pt>
                <c:pt idx="4">
                  <c:v>9.2999999999999999E-2</c:v>
                </c:pt>
                <c:pt idx="5">
                  <c:v>0.158</c:v>
                </c:pt>
                <c:pt idx="6">
                  <c:v>0.13400000000000001</c:v>
                </c:pt>
                <c:pt idx="7">
                  <c:v>0.16600000000000001</c:v>
                </c:pt>
                <c:pt idx="8">
                  <c:v>0.17199999999999999</c:v>
                </c:pt>
                <c:pt idx="9">
                  <c:v>0.16500000000000001</c:v>
                </c:pt>
                <c:pt idx="10">
                  <c:v>0.127</c:v>
                </c:pt>
                <c:pt idx="11">
                  <c:v>0.153</c:v>
                </c:pt>
                <c:pt idx="12">
                  <c:v>0.1053820977713128</c:v>
                </c:pt>
                <c:pt idx="13">
                  <c:v>9.8281157389945584E-2</c:v>
                </c:pt>
                <c:pt idx="14">
                  <c:v>0.10626454152079845</c:v>
                </c:pt>
                <c:pt idx="15">
                  <c:v>8.6999999999999994E-2</c:v>
                </c:pt>
                <c:pt idx="16">
                  <c:v>6.7161427861573725E-2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A4-4C33-B6D2-6FF13BC5A7F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01393440"/>
        <c:axId val="1001402560"/>
      </c:lineChart>
      <c:catAx>
        <c:axId val="100139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402560"/>
        <c:crosses val="autoZero"/>
        <c:auto val="1"/>
        <c:lblAlgn val="ctr"/>
        <c:lblOffset val="100"/>
        <c:noMultiLvlLbl val="0"/>
      </c:catAx>
      <c:valAx>
        <c:axId val="10014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39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Escola Tècnica Superior </a:t>
            </a:r>
            <a:r>
              <a:rPr lang="en-US" sz="12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d'ENG. INFORMÀTICA </a:t>
            </a:r>
            <a:r>
              <a:rPr lang="en-US" sz="1200" cap="all" baseline="0"/>
              <a:t>(tit. de graus)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all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centres'!$B$13</c:f>
              <c:strCache>
                <c:ptCount val="1"/>
                <c:pt idx="0">
                  <c:v>ETSINF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centres'!$C$2:$S$2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centres'!$C$13:$S$13</c:f>
              <c:numCache>
                <c:formatCode>0.0%</c:formatCode>
                <c:ptCount val="17"/>
                <c:pt idx="0">
                  <c:v>0.252</c:v>
                </c:pt>
                <c:pt idx="1">
                  <c:v>0.2</c:v>
                </c:pt>
                <c:pt idx="2">
                  <c:v>0.17599999999999999</c:v>
                </c:pt>
                <c:pt idx="3">
                  <c:v>0.129</c:v>
                </c:pt>
                <c:pt idx="4">
                  <c:v>0.13</c:v>
                </c:pt>
                <c:pt idx="5">
                  <c:v>0.13800000000000001</c:v>
                </c:pt>
                <c:pt idx="6">
                  <c:v>0.124</c:v>
                </c:pt>
                <c:pt idx="7">
                  <c:v>0.129</c:v>
                </c:pt>
                <c:pt idx="8">
                  <c:v>0.122</c:v>
                </c:pt>
                <c:pt idx="9">
                  <c:v>0.112</c:v>
                </c:pt>
                <c:pt idx="10">
                  <c:v>0.105</c:v>
                </c:pt>
                <c:pt idx="11">
                  <c:v>9.8000000000000004E-2</c:v>
                </c:pt>
                <c:pt idx="12">
                  <c:v>0.10321593738882959</c:v>
                </c:pt>
                <c:pt idx="13">
                  <c:v>8.7460077323919985E-2</c:v>
                </c:pt>
                <c:pt idx="14">
                  <c:v>8.5706812953934258E-2</c:v>
                </c:pt>
                <c:pt idx="15">
                  <c:v>8.2000000000000003E-2</c:v>
                </c:pt>
                <c:pt idx="16">
                  <c:v>7.6283676676358395E-2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96-4361-B891-FD1E41E37F9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01393440"/>
        <c:axId val="1001402560"/>
      </c:lineChart>
      <c:catAx>
        <c:axId val="100139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402560"/>
        <c:crosses val="autoZero"/>
        <c:auto val="1"/>
        <c:lblAlgn val="ctr"/>
        <c:lblOffset val="100"/>
        <c:noMultiLvlLbl val="0"/>
      </c:catAx>
      <c:valAx>
        <c:axId val="10014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39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Escola Tècnica Superior </a:t>
            </a:r>
            <a:r>
              <a:rPr lang="en-US" sz="12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d'ENG. AGRONÒMICA I DEL MEDI NATURAL </a:t>
            </a:r>
            <a:r>
              <a:rPr lang="en-US" sz="1200" cap="all" baseline="0"/>
              <a:t>(tit. de graus)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all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centres'!$B$14</c:f>
              <c:strCache>
                <c:ptCount val="1"/>
                <c:pt idx="0">
                  <c:v>Agronòmica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centres'!$C$2:$S$2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centres'!$C$14:$S$14</c:f>
              <c:numCache>
                <c:formatCode>0.0%</c:formatCode>
                <c:ptCount val="17"/>
                <c:pt idx="0">
                  <c:v>8.1000000000000003E-2</c:v>
                </c:pt>
                <c:pt idx="1">
                  <c:v>5.8000000000000003E-2</c:v>
                </c:pt>
                <c:pt idx="2">
                  <c:v>4.1000000000000002E-2</c:v>
                </c:pt>
                <c:pt idx="3">
                  <c:v>0.02</c:v>
                </c:pt>
                <c:pt idx="4">
                  <c:v>4.4999999999999998E-2</c:v>
                </c:pt>
                <c:pt idx="5">
                  <c:v>8.3000000000000004E-2</c:v>
                </c:pt>
                <c:pt idx="6">
                  <c:v>5.0999999999999997E-2</c:v>
                </c:pt>
                <c:pt idx="7">
                  <c:v>6.3E-2</c:v>
                </c:pt>
                <c:pt idx="8">
                  <c:v>0.08</c:v>
                </c:pt>
                <c:pt idx="9">
                  <c:v>5.8999999999999997E-2</c:v>
                </c:pt>
                <c:pt idx="10">
                  <c:v>5.7000000000000002E-2</c:v>
                </c:pt>
                <c:pt idx="11">
                  <c:v>7.0999999999999994E-2</c:v>
                </c:pt>
                <c:pt idx="12">
                  <c:v>6.6460725717995203E-2</c:v>
                </c:pt>
                <c:pt idx="13">
                  <c:v>7.2467163809223425E-2</c:v>
                </c:pt>
                <c:pt idx="14">
                  <c:v>7.3613218976474035E-2</c:v>
                </c:pt>
                <c:pt idx="15">
                  <c:v>8.5000000000000006E-2</c:v>
                </c:pt>
                <c:pt idx="16">
                  <c:v>6.2564850305553463E-2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65-46E4-B745-5D2C6C0BA8B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01393440"/>
        <c:axId val="1001402560"/>
      </c:lineChart>
      <c:catAx>
        <c:axId val="100139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402560"/>
        <c:crosses val="autoZero"/>
        <c:auto val="1"/>
        <c:lblAlgn val="ctr"/>
        <c:lblOffset val="100"/>
        <c:noMultiLvlLbl val="0"/>
      </c:catAx>
      <c:valAx>
        <c:axId val="10014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39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Escola Tècnica Superior </a:t>
            </a:r>
            <a:r>
              <a:rPr lang="en-US" sz="12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d'ENG. DE TELECOMUNICACIÓ </a:t>
            </a:r>
            <a:r>
              <a:rPr lang="en-US" sz="1200" cap="all" baseline="0"/>
              <a:t>(tit. de graus)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all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centres'!$B$15</c:f>
              <c:strCache>
                <c:ptCount val="1"/>
                <c:pt idx="0">
                  <c:v>ETS Teleco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centres'!$C$2:$S$2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centres'!$C$15:$S$15</c:f>
              <c:numCache>
                <c:formatCode>0.0%</c:formatCode>
                <c:ptCount val="17"/>
                <c:pt idx="0">
                  <c:v>0</c:v>
                </c:pt>
                <c:pt idx="1">
                  <c:v>1.3999999999999999E-2</c:v>
                </c:pt>
                <c:pt idx="2">
                  <c:v>2.2000000000000002E-2</c:v>
                </c:pt>
                <c:pt idx="3">
                  <c:v>2.1000000000000001E-2</c:v>
                </c:pt>
                <c:pt idx="4">
                  <c:v>1.6E-2</c:v>
                </c:pt>
                <c:pt idx="5">
                  <c:v>5.0000000000000001E-3</c:v>
                </c:pt>
                <c:pt idx="6">
                  <c:v>2.1000000000000001E-2</c:v>
                </c:pt>
                <c:pt idx="7">
                  <c:v>0</c:v>
                </c:pt>
                <c:pt idx="8">
                  <c:v>6.0000000000000001E-3</c:v>
                </c:pt>
                <c:pt idx="9">
                  <c:v>3.0000000000000001E-3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3.1669865642994241E-3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1C-47B5-B22B-5E41346C79A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01393440"/>
        <c:axId val="1001402560"/>
      </c:lineChart>
      <c:catAx>
        <c:axId val="100139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402560"/>
        <c:crosses val="autoZero"/>
        <c:auto val="1"/>
        <c:lblAlgn val="ctr"/>
        <c:lblOffset val="100"/>
        <c:noMultiLvlLbl val="0"/>
      </c:catAx>
      <c:valAx>
        <c:axId val="10014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39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TOTAL UPV </a:t>
            </a:r>
            <a:r>
              <a:rPr lang="en-US" sz="1400" cap="all" baseline="0"/>
              <a:t>(tit. de graus)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all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centres'!$B$16</c:f>
              <c:strCache>
                <c:ptCount val="1"/>
                <c:pt idx="0">
                  <c:v>TOTAL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centres'!$C$2:$S$2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centres'!$C$16:$S$16</c:f>
              <c:numCache>
                <c:formatCode>0.0%</c:formatCode>
                <c:ptCount val="17"/>
                <c:pt idx="0">
                  <c:v>9.0800000000000006E-2</c:v>
                </c:pt>
                <c:pt idx="1">
                  <c:v>8.1300000000000011E-2</c:v>
                </c:pt>
                <c:pt idx="2">
                  <c:v>6.8000000000000005E-2</c:v>
                </c:pt>
                <c:pt idx="3">
                  <c:v>5.6399999999999999E-2</c:v>
                </c:pt>
                <c:pt idx="4">
                  <c:v>5.45E-2</c:v>
                </c:pt>
                <c:pt idx="5">
                  <c:v>7.3599999999999999E-2</c:v>
                </c:pt>
                <c:pt idx="6">
                  <c:v>7.4099999999999999E-2</c:v>
                </c:pt>
                <c:pt idx="7">
                  <c:v>8.5555713313164639E-2</c:v>
                </c:pt>
                <c:pt idx="8">
                  <c:v>8.77E-2</c:v>
                </c:pt>
                <c:pt idx="9">
                  <c:v>7.8643784130313366E-2</c:v>
                </c:pt>
                <c:pt idx="10">
                  <c:v>7.6587534299139171E-2</c:v>
                </c:pt>
                <c:pt idx="11">
                  <c:v>7.9838089274849602E-2</c:v>
                </c:pt>
                <c:pt idx="12">
                  <c:v>7.934641798725843E-2</c:v>
                </c:pt>
                <c:pt idx="13">
                  <c:v>7.5585810993555796E-2</c:v>
                </c:pt>
                <c:pt idx="14">
                  <c:v>7.0887514735437238E-2</c:v>
                </c:pt>
                <c:pt idx="15">
                  <c:v>6.9000000000000006E-2</c:v>
                </c:pt>
                <c:pt idx="16">
                  <c:v>6.2981263689265293E-2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45-43C0-BE39-489226C6132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01393440"/>
        <c:axId val="1001402560"/>
      </c:lineChart>
      <c:catAx>
        <c:axId val="100139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402560"/>
        <c:crosses val="autoZero"/>
        <c:auto val="1"/>
        <c:lblAlgn val="ctr"/>
        <c:lblOffset val="100"/>
        <c:noMultiLvlLbl val="0"/>
      </c:catAx>
      <c:valAx>
        <c:axId val="10014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01393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Percentatge d'oferta de docència</a:t>
            </a:r>
            <a:r>
              <a:rPr lang="ca-ES" sz="1200" baseline="0"/>
              <a:t> en valencià al curs 26-27 (únicament en tit. de graus) </a:t>
            </a:r>
            <a:endParaRPr lang="ca-E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'Històric centres'!$A$3:$A$16</c:f>
              <c:strCache>
                <c:ptCount val="14"/>
                <c:pt idx="0">
                  <c:v>ETSA</c:v>
                </c:pt>
                <c:pt idx="1">
                  <c:v>ETSCCP</c:v>
                </c:pt>
                <c:pt idx="2">
                  <c:v>ETSEInd</c:v>
                </c:pt>
                <c:pt idx="3">
                  <c:v>ETSEADI</c:v>
                </c:pt>
                <c:pt idx="4">
                  <c:v>ETSEGCT</c:v>
                </c:pt>
                <c:pt idx="5">
                  <c:v>ETSEE</c:v>
                </c:pt>
                <c:pt idx="6">
                  <c:v>EPSA</c:v>
                </c:pt>
                <c:pt idx="7">
                  <c:v>F.BBAA</c:v>
                </c:pt>
                <c:pt idx="8">
                  <c:v>F. ADE</c:v>
                </c:pt>
                <c:pt idx="9">
                  <c:v>EPSG</c:v>
                </c:pt>
                <c:pt idx="10">
                  <c:v>ETSIEInf</c:v>
                </c:pt>
                <c:pt idx="11">
                  <c:v>ETSEAMN</c:v>
                </c:pt>
                <c:pt idx="12">
                  <c:v>ETSET</c:v>
                </c:pt>
                <c:pt idx="13">
                  <c:v>TOTAL</c:v>
                </c:pt>
              </c:strCache>
            </c:strRef>
          </c:cat>
          <c:val>
            <c:numRef>
              <c:f>'Històric centres'!$S$3:$S$16</c:f>
              <c:numCache>
                <c:formatCode>0.0%</c:formatCode>
                <c:ptCount val="14"/>
                <c:pt idx="0">
                  <c:v>0.14416234371727221</c:v>
                </c:pt>
                <c:pt idx="1">
                  <c:v>0</c:v>
                </c:pt>
                <c:pt idx="2">
                  <c:v>6.5565617259314729E-2</c:v>
                </c:pt>
                <c:pt idx="3">
                  <c:v>3.316152745863845E-2</c:v>
                </c:pt>
                <c:pt idx="4">
                  <c:v>0</c:v>
                </c:pt>
                <c:pt idx="5">
                  <c:v>2.9716745386025027E-2</c:v>
                </c:pt>
                <c:pt idx="6">
                  <c:v>5.8256500501859571E-2</c:v>
                </c:pt>
                <c:pt idx="7">
                  <c:v>6.0830252100840337E-2</c:v>
                </c:pt>
                <c:pt idx="8">
                  <c:v>6.055134683126466E-2</c:v>
                </c:pt>
                <c:pt idx="9">
                  <c:v>6.7161427861573725E-2</c:v>
                </c:pt>
                <c:pt idx="10">
                  <c:v>7.6283676676358395E-2</c:v>
                </c:pt>
                <c:pt idx="11">
                  <c:v>6.2564850305553463E-2</c:v>
                </c:pt>
                <c:pt idx="12">
                  <c:v>0</c:v>
                </c:pt>
                <c:pt idx="13">
                  <c:v>6.2981263689265293E-2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2E-43A0-AC9B-C4FC4BB550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0714975"/>
        <c:axId val="1500715455"/>
      </c:barChart>
      <c:catAx>
        <c:axId val="1500714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0715455"/>
        <c:crosses val="autoZero"/>
        <c:auto val="1"/>
        <c:lblAlgn val="ctr"/>
        <c:lblOffset val="100"/>
        <c:noMultiLvlLbl val="0"/>
      </c:catAx>
      <c:valAx>
        <c:axId val="1500715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0714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Percentatge d'oferta de crèdits en valencià per departament al</a:t>
            </a:r>
            <a:r>
              <a:rPr lang="en-US" baseline="0"/>
              <a:t> curs 2026-2027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'Històric dep i taula'!$V$1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'Històric dep i taula'!$B$2:$C$44</c:f>
              <c:strCache>
                <c:ptCount val="43"/>
                <c:pt idx="0">
                  <c:v>BIOTECNOLOGÍA</c:v>
                </c:pt>
                <c:pt idx="1">
                  <c:v>CIENCIA ANIMAL</c:v>
                </c:pt>
                <c:pt idx="2">
                  <c:v>COMPOSICIÓN ARQUITECTÓNICA</c:v>
                </c:pt>
                <c:pt idx="3">
                  <c:v>COMUNICACIÓN AUDIOVISUAL, DOCUMENTACIÓN E HISTORIA DEL ARTE</c:v>
                </c:pt>
                <c:pt idx="4">
                  <c:v>COMUNICACIONES</c:v>
                </c:pt>
                <c:pt idx="5">
                  <c:v>CONSERVACIÓN Y RESTAURACIÓN DE BIENES CULTURALES</c:v>
                </c:pt>
                <c:pt idx="6">
                  <c:v>CONSTRUCCIONES ARQUITECTÓNICAS</c:v>
                </c:pt>
                <c:pt idx="7">
                  <c:v>DEPARTAMENTOS DE OTRAS UNIVERSIDADES</c:v>
                </c:pt>
                <c:pt idx="8">
                  <c:v>DIBUJO</c:v>
                </c:pt>
                <c:pt idx="9">
                  <c:v>ECONOMÍA Y CIENCIAS SOCIALES</c:v>
                </c:pt>
                <c:pt idx="10">
                  <c:v>ECOSISTEMAS AGROFORESTALES</c:v>
                </c:pt>
                <c:pt idx="11">
                  <c:v>ESCULTURA</c:v>
                </c:pt>
                <c:pt idx="12">
                  <c:v>ESTADÍSTICA E INVESTIGACIÓN OPERATIVA APLICADAS Y CALIDAD</c:v>
                </c:pt>
                <c:pt idx="13">
                  <c:v>EXPRESIÓN GRÁFICA ARQUITECTÓNICA</c:v>
                </c:pt>
                <c:pt idx="14">
                  <c:v>FÍSICA APLICADA</c:v>
                </c:pt>
                <c:pt idx="15">
                  <c:v>INFORMÁTICA DE SISTEMAS Y COMPUTADORES</c:v>
                </c:pt>
                <c:pt idx="16">
                  <c:v>INGENIERÍA CARTOGRÁFICA, GEODESIA Y FOTOGRAMETRÍA</c:v>
                </c:pt>
                <c:pt idx="17">
                  <c:v>INGENIERÍA DE LA CONSTRUCCIÓN Y DE PROYECTOS DE INGENIERÍA CIVIL</c:v>
                </c:pt>
                <c:pt idx="18">
                  <c:v>INGENIERÍA DE SISTEMAS Y AUTOMÁTICA</c:v>
                </c:pt>
                <c:pt idx="19">
                  <c:v>INGENIERÍA DEL TERRENO</c:v>
                </c:pt>
                <c:pt idx="20">
                  <c:v>INGENIERÍA E INFRAESTRUCTURA DE LOS TRANSPORTES</c:v>
                </c:pt>
                <c:pt idx="21">
                  <c:v>INGENIERÍA ELÉCTRICA</c:v>
                </c:pt>
                <c:pt idx="22">
                  <c:v>INGENIERÍA ELECTRÓNICA</c:v>
                </c:pt>
                <c:pt idx="23">
                  <c:v>INGENIERÍA GRÁFICA</c:v>
                </c:pt>
                <c:pt idx="24">
                  <c:v>INGENIERÍA HIDRÁULICA Y MEDIO AMBIENTE</c:v>
                </c:pt>
                <c:pt idx="25">
                  <c:v>INGENIERÍA MECANICA Y DE MATERIALES</c:v>
                </c:pt>
                <c:pt idx="26">
                  <c:v>INGENIERÍA QUÍMICA Y NUCLEAR</c:v>
                </c:pt>
                <c:pt idx="27">
                  <c:v>INGENIERÍA RURAL Y AGROALIMENTARIA</c:v>
                </c:pt>
                <c:pt idx="28">
                  <c:v>INGENIERÍA TEXTIL Y PAPELERA</c:v>
                </c:pt>
                <c:pt idx="29">
                  <c:v>LINGÜÍSTICA APLICADA</c:v>
                </c:pt>
                <c:pt idx="30">
                  <c:v>MÁQUINAS Y MOTORES TÉRMICOS</c:v>
                </c:pt>
                <c:pt idx="31">
                  <c:v>MATEMÁTICA APLICADA</c:v>
                </c:pt>
                <c:pt idx="32">
                  <c:v>MECÁNICA DE LOS MEDIOS CONTINUOS Y TEORÍA DE ESTRUCTURAS</c:v>
                </c:pt>
                <c:pt idx="33">
                  <c:v>ORGANIZACIÓN DE EMPRESAS</c:v>
                </c:pt>
                <c:pt idx="34">
                  <c:v>PINTURA</c:v>
                </c:pt>
                <c:pt idx="35">
                  <c:v>PRODUCCIÓN VEGETAL</c:v>
                </c:pt>
                <c:pt idx="36">
                  <c:v>PROYECTOS ARQUITECTÓNICOS</c:v>
                </c:pt>
                <c:pt idx="37">
                  <c:v>PROYECTOS DE INGENIERÍA</c:v>
                </c:pt>
                <c:pt idx="38">
                  <c:v>QUÍMICA</c:v>
                </c:pt>
                <c:pt idx="39">
                  <c:v>SISTEMAS INFORMÁTICOS Y COMPUTACIÓN</c:v>
                </c:pt>
                <c:pt idx="40">
                  <c:v>TECNOLOGÍA DE ALIMENTOS</c:v>
                </c:pt>
                <c:pt idx="41">
                  <c:v>TERMODINÁMICA APLICADA</c:v>
                </c:pt>
                <c:pt idx="42">
                  <c:v>URBANISMO</c:v>
                </c:pt>
              </c:strCache>
            </c:strRef>
          </c:cat>
          <c:val>
            <c:numRef>
              <c:f>'Històric dep i taula'!$V$2:$V$44</c:f>
              <c:numCache>
                <c:formatCode>0.0%</c:formatCode>
                <c:ptCount val="43"/>
                <c:pt idx="0">
                  <c:v>9.2231607826149739E-2</c:v>
                </c:pt>
                <c:pt idx="1">
                  <c:v>0.11315209404849376</c:v>
                </c:pt>
                <c:pt idx="2">
                  <c:v>0.19285270448448841</c:v>
                </c:pt>
                <c:pt idx="3">
                  <c:v>7.1320182094081946E-2</c:v>
                </c:pt>
                <c:pt idx="4">
                  <c:v>8.89187300953608E-3</c:v>
                </c:pt>
                <c:pt idx="5">
                  <c:v>0</c:v>
                </c:pt>
                <c:pt idx="6">
                  <c:v>0.10813856631878092</c:v>
                </c:pt>
                <c:pt idx="7">
                  <c:v>0</c:v>
                </c:pt>
                <c:pt idx="8">
                  <c:v>8.211190542753305E-2</c:v>
                </c:pt>
                <c:pt idx="9">
                  <c:v>3.4601391964568171E-2</c:v>
                </c:pt>
                <c:pt idx="10">
                  <c:v>8.6477462437395652E-2</c:v>
                </c:pt>
                <c:pt idx="11">
                  <c:v>6.5536371649297459E-2</c:v>
                </c:pt>
                <c:pt idx="12">
                  <c:v>7.640498970520529E-2</c:v>
                </c:pt>
                <c:pt idx="13">
                  <c:v>0.14056638404168642</c:v>
                </c:pt>
                <c:pt idx="14">
                  <c:v>7.5396638206204694E-2</c:v>
                </c:pt>
                <c:pt idx="15">
                  <c:v>6.2330062881520792E-2</c:v>
                </c:pt>
                <c:pt idx="16">
                  <c:v>1.2693577050012695E-2</c:v>
                </c:pt>
                <c:pt idx="17">
                  <c:v>2.5887907734546821E-2</c:v>
                </c:pt>
                <c:pt idx="18">
                  <c:v>2.5893752088205813E-2</c:v>
                </c:pt>
                <c:pt idx="20" formatCode="0.00%">
                  <c:v>5.1006711409395972E-2</c:v>
                </c:pt>
                <c:pt idx="21">
                  <c:v>5.1006711409395972E-2</c:v>
                </c:pt>
                <c:pt idx="22">
                  <c:v>2.8717422998534553E-2</c:v>
                </c:pt>
                <c:pt idx="23">
                  <c:v>4.8779532186655171E-2</c:v>
                </c:pt>
                <c:pt idx="24">
                  <c:v>3.1334841628959276E-2</c:v>
                </c:pt>
                <c:pt idx="25">
                  <c:v>3.3518066947461761E-2</c:v>
                </c:pt>
                <c:pt idx="26">
                  <c:v>5.5221253859691649E-2</c:v>
                </c:pt>
                <c:pt idx="27">
                  <c:v>6.3469417617793386E-2</c:v>
                </c:pt>
                <c:pt idx="28">
                  <c:v>8.92325996430696E-3</c:v>
                </c:pt>
                <c:pt idx="29">
                  <c:v>8.1770062741809132E-2</c:v>
                </c:pt>
                <c:pt idx="30">
                  <c:v>2.2340425531914895E-2</c:v>
                </c:pt>
                <c:pt idx="31">
                  <c:v>9.2453180909893573E-2</c:v>
                </c:pt>
                <c:pt idx="32">
                  <c:v>8.99056669263463E-2</c:v>
                </c:pt>
                <c:pt idx="33">
                  <c:v>6.6795188574221398E-2</c:v>
                </c:pt>
                <c:pt idx="34">
                  <c:v>9.9796520967519856E-2</c:v>
                </c:pt>
                <c:pt idx="35">
                  <c:v>0.14255656860211877</c:v>
                </c:pt>
                <c:pt idx="36">
                  <c:v>0.15211392361939155</c:v>
                </c:pt>
                <c:pt idx="37">
                  <c:v>7.4427131072410641E-2</c:v>
                </c:pt>
                <c:pt idx="38">
                  <c:v>7.984901277584204E-2</c:v>
                </c:pt>
                <c:pt idx="39">
                  <c:v>8.0943828169499743E-2</c:v>
                </c:pt>
                <c:pt idx="40">
                  <c:v>3.5445232116269251E-2</c:v>
                </c:pt>
                <c:pt idx="41">
                  <c:v>5.5327868852459022E-2</c:v>
                </c:pt>
                <c:pt idx="42">
                  <c:v>0.12057734503565552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78-4CF8-AB95-39684BFF7EB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00732735"/>
        <c:axId val="1500713055"/>
      </c:barChart>
      <c:catAx>
        <c:axId val="1500732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0713055"/>
        <c:crosses val="autoZero"/>
        <c:auto val="1"/>
        <c:lblAlgn val="ctr"/>
        <c:lblOffset val="100"/>
        <c:noMultiLvlLbl val="0"/>
      </c:catAx>
      <c:valAx>
        <c:axId val="1500713055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15007327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taula'!$E$2</c:f>
              <c:strCache>
                <c:ptCount val="1"/>
                <c:pt idx="0">
                  <c:v>BIOTECNOLOGIA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taula'!$F$2:$V$2</c:f>
              <c:numCache>
                <c:formatCode>0.0%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3.4788302944727522E-3</c:v>
                </c:pt>
                <c:pt idx="5">
                  <c:v>4.9257396095340758E-2</c:v>
                </c:pt>
                <c:pt idx="6">
                  <c:v>5.3408236736954499E-3</c:v>
                </c:pt>
                <c:pt idx="7">
                  <c:v>2.4787832955213848E-2</c:v>
                </c:pt>
                <c:pt idx="8">
                  <c:v>0.1012</c:v>
                </c:pt>
                <c:pt idx="9">
                  <c:v>2.6288230139562722E-2</c:v>
                </c:pt>
                <c:pt idx="10">
                  <c:v>1.7086992256780727E-2</c:v>
                </c:pt>
                <c:pt idx="11">
                  <c:v>3.0300000000000001E-2</c:v>
                </c:pt>
                <c:pt idx="12">
                  <c:v>4.6212452382439269E-2</c:v>
                </c:pt>
                <c:pt idx="13">
                  <c:v>9.8870632364333175E-2</c:v>
                </c:pt>
                <c:pt idx="14">
                  <c:v>8.1070199838957607E-2</c:v>
                </c:pt>
                <c:pt idx="15">
                  <c:v>8.6999999999999994E-2</c:v>
                </c:pt>
                <c:pt idx="16">
                  <c:v>9.2231607826149739E-2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AB-483A-93F7-2D56C82C0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taula'!$E$3</c:f>
              <c:strCache>
                <c:ptCount val="1"/>
                <c:pt idx="0">
                  <c:v>CIÈNCIA ANIMAL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taula'!$F$3:$V$3</c:f>
              <c:numCache>
                <c:formatCode>0.0%</c:formatCode>
                <c:ptCount val="17"/>
                <c:pt idx="0">
                  <c:v>0.63432835820895517</c:v>
                </c:pt>
                <c:pt idx="1">
                  <c:v>0.3455123113582208</c:v>
                </c:pt>
                <c:pt idx="2">
                  <c:v>0.1292700909314328</c:v>
                </c:pt>
                <c:pt idx="3">
                  <c:v>6.3469166967183563E-2</c:v>
                </c:pt>
                <c:pt idx="4">
                  <c:v>7.1914684627797654E-2</c:v>
                </c:pt>
                <c:pt idx="5">
                  <c:v>5.3235653235653241E-2</c:v>
                </c:pt>
                <c:pt idx="6">
                  <c:v>9.8753440181317778E-2</c:v>
                </c:pt>
                <c:pt idx="7">
                  <c:v>0.11352657004830917</c:v>
                </c:pt>
                <c:pt idx="8">
                  <c:v>7.1300000000000002E-2</c:v>
                </c:pt>
                <c:pt idx="9">
                  <c:v>7.7394636015325674E-2</c:v>
                </c:pt>
                <c:pt idx="10">
                  <c:v>6.5839261389435452E-2</c:v>
                </c:pt>
                <c:pt idx="11">
                  <c:v>8.4900000000000003E-2</c:v>
                </c:pt>
                <c:pt idx="12">
                  <c:v>8.42614302461899E-2</c:v>
                </c:pt>
                <c:pt idx="13">
                  <c:v>7.8363441392394623E-2</c:v>
                </c:pt>
                <c:pt idx="14">
                  <c:v>0.10710622710622709</c:v>
                </c:pt>
                <c:pt idx="15">
                  <c:v>0.107</c:v>
                </c:pt>
                <c:pt idx="16">
                  <c:v>0.11315209404849376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B7-41F7-828E-CAF927ADD7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taula'!$E$4</c:f>
              <c:strCache>
                <c:ptCount val="1"/>
                <c:pt idx="0">
                  <c:v>COMPOSICIÓ ARQUITECTÒNICA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taula'!$F$4:$V$4</c:f>
              <c:numCache>
                <c:formatCode>0.0%</c:formatCode>
                <c:ptCount val="17"/>
                <c:pt idx="0">
                  <c:v>8.8996763754045305E-2</c:v>
                </c:pt>
                <c:pt idx="1">
                  <c:v>0</c:v>
                </c:pt>
                <c:pt idx="2">
                  <c:v>7.434944237918216E-2</c:v>
                </c:pt>
                <c:pt idx="3">
                  <c:v>4.5977011494252873E-2</c:v>
                </c:pt>
                <c:pt idx="4">
                  <c:v>3.5408675125405728E-2</c:v>
                </c:pt>
                <c:pt idx="5">
                  <c:v>0.1379151291512915</c:v>
                </c:pt>
                <c:pt idx="6">
                  <c:v>0.10410863509749303</c:v>
                </c:pt>
                <c:pt idx="7">
                  <c:v>0.1561889886762983</c:v>
                </c:pt>
                <c:pt idx="8">
                  <c:v>0.16619999999999999</c:v>
                </c:pt>
                <c:pt idx="9">
                  <c:v>0.11613774476704929</c:v>
                </c:pt>
                <c:pt idx="10">
                  <c:v>0.12911877394636018</c:v>
                </c:pt>
                <c:pt idx="11">
                  <c:v>0.12189999999999999</c:v>
                </c:pt>
                <c:pt idx="12">
                  <c:v>0.13793956638728233</c:v>
                </c:pt>
                <c:pt idx="13">
                  <c:v>0.15181088700932552</c:v>
                </c:pt>
                <c:pt idx="14">
                  <c:v>0.14638992000836512</c:v>
                </c:pt>
                <c:pt idx="15">
                  <c:v>0.161</c:v>
                </c:pt>
                <c:pt idx="16">
                  <c:v>0.19285270448448841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19-4B7B-854A-5AD5FA841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taula'!$E$5</c:f>
              <c:strCache>
                <c:ptCount val="1"/>
                <c:pt idx="0">
                  <c:v>COM. AUDIOVISUAL I HISTÒRIA DE L'ART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taula'!$F$5:$V$5</c:f>
              <c:numCache>
                <c:formatCode>0.0%</c:formatCode>
                <c:ptCount val="17"/>
                <c:pt idx="0">
                  <c:v>7.3845327604726105E-2</c:v>
                </c:pt>
                <c:pt idx="1">
                  <c:v>8.341353865896696E-2</c:v>
                </c:pt>
                <c:pt idx="2">
                  <c:v>7.4748770579431259E-2</c:v>
                </c:pt>
                <c:pt idx="3">
                  <c:v>3.5365853658536589E-2</c:v>
                </c:pt>
                <c:pt idx="4">
                  <c:v>5.3377626550128204E-2</c:v>
                </c:pt>
                <c:pt idx="5">
                  <c:v>8.7373110645482852E-2</c:v>
                </c:pt>
                <c:pt idx="6">
                  <c:v>6.5799999999999997E-2</c:v>
                </c:pt>
                <c:pt idx="7">
                  <c:v>8.6702143742629939E-2</c:v>
                </c:pt>
                <c:pt idx="8">
                  <c:v>7.3999999999999996E-2</c:v>
                </c:pt>
                <c:pt idx="9">
                  <c:v>8.3330055203702971E-2</c:v>
                </c:pt>
                <c:pt idx="10">
                  <c:v>5.1202067399305648E-2</c:v>
                </c:pt>
                <c:pt idx="11">
                  <c:v>5.7599999999999998E-2</c:v>
                </c:pt>
                <c:pt idx="12">
                  <c:v>2.167326963411792E-2</c:v>
                </c:pt>
                <c:pt idx="13">
                  <c:v>3.386644003193489E-2</c:v>
                </c:pt>
                <c:pt idx="14">
                  <c:v>7.6629916972914103E-2</c:v>
                </c:pt>
                <c:pt idx="15">
                  <c:v>4.8000000000000001E-2</c:v>
                </c:pt>
                <c:pt idx="16">
                  <c:v>7.1320182094081946E-2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97-4935-A43D-405F0267E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taula'!$E$6</c:f>
              <c:strCache>
                <c:ptCount val="1"/>
                <c:pt idx="0">
                  <c:v>COMUNICACIONS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taula'!$F$6:$V$6</c:f>
              <c:numCache>
                <c:formatCode>0.0%</c:formatCode>
                <c:ptCount val="17"/>
                <c:pt idx="0">
                  <c:v>0</c:v>
                </c:pt>
                <c:pt idx="1">
                  <c:v>2.9889161027855039E-2</c:v>
                </c:pt>
                <c:pt idx="2">
                  <c:v>8.9490733147449569E-2</c:v>
                </c:pt>
                <c:pt idx="3">
                  <c:v>9.9657574684142158E-2</c:v>
                </c:pt>
                <c:pt idx="4">
                  <c:v>7.3958082389785587E-2</c:v>
                </c:pt>
                <c:pt idx="5">
                  <c:v>8.9355064620869687E-2</c:v>
                </c:pt>
                <c:pt idx="6">
                  <c:v>9.2399999999999996E-2</c:v>
                </c:pt>
                <c:pt idx="7">
                  <c:v>6.5460246945841766E-2</c:v>
                </c:pt>
                <c:pt idx="8">
                  <c:v>4.4400000000000002E-2</c:v>
                </c:pt>
                <c:pt idx="9">
                  <c:v>3.5815870435943579E-2</c:v>
                </c:pt>
                <c:pt idx="10">
                  <c:v>2.8983169328386297E-2</c:v>
                </c:pt>
                <c:pt idx="11">
                  <c:v>3.5999999999999997E-2</c:v>
                </c:pt>
                <c:pt idx="12">
                  <c:v>2.6101082373555771E-2</c:v>
                </c:pt>
                <c:pt idx="13">
                  <c:v>2.2988807734748571E-2</c:v>
                </c:pt>
                <c:pt idx="14">
                  <c:v>2.3392863252249478E-2</c:v>
                </c:pt>
                <c:pt idx="15">
                  <c:v>2.1000000000000001E-2</c:v>
                </c:pt>
                <c:pt idx="16">
                  <c:v>8.89187300953608E-3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23-4D74-8607-CE878A935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taula'!$E$8</c:f>
              <c:strCache>
                <c:ptCount val="1"/>
                <c:pt idx="0">
                  <c:v>CONSTRUCCIONS ARQUITECTÒNIQUES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taula'!$F$8:$V$8</c:f>
              <c:numCache>
                <c:formatCode>0.0%</c:formatCode>
                <c:ptCount val="17"/>
                <c:pt idx="0">
                  <c:v>0</c:v>
                </c:pt>
                <c:pt idx="1">
                  <c:v>5.9229208924949286E-3</c:v>
                </c:pt>
                <c:pt idx="2">
                  <c:v>4.6767344193576138E-3</c:v>
                </c:pt>
                <c:pt idx="3">
                  <c:v>1.5054777624610027E-2</c:v>
                </c:pt>
                <c:pt idx="4">
                  <c:v>2.0393417482599978E-2</c:v>
                </c:pt>
                <c:pt idx="5">
                  <c:v>3.9382048835943748E-2</c:v>
                </c:pt>
                <c:pt idx="6">
                  <c:v>0</c:v>
                </c:pt>
                <c:pt idx="7">
                  <c:v>6.7631408821920536E-2</c:v>
                </c:pt>
                <c:pt idx="8">
                  <c:v>8.14E-2</c:v>
                </c:pt>
                <c:pt idx="9">
                  <c:v>7.7060589519650655E-2</c:v>
                </c:pt>
                <c:pt idx="10">
                  <c:v>0.10083685220729367</c:v>
                </c:pt>
                <c:pt idx="11">
                  <c:v>0.1192</c:v>
                </c:pt>
                <c:pt idx="12">
                  <c:v>0.11275066212637155</c:v>
                </c:pt>
                <c:pt idx="13">
                  <c:v>0.10109025294303074</c:v>
                </c:pt>
                <c:pt idx="14">
                  <c:v>0.10658406538175778</c:v>
                </c:pt>
                <c:pt idx="15">
                  <c:v>0.1</c:v>
                </c:pt>
                <c:pt idx="16">
                  <c:v>0.10813856631878092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0B-4623-89EA-BF5BBECF6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taula'!$E$10</c:f>
              <c:strCache>
                <c:ptCount val="1"/>
                <c:pt idx="0">
                  <c:v>DIBUIX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taula'!$F$10:$V$10</c:f>
              <c:numCache>
                <c:formatCode>0.0%</c:formatCode>
                <c:ptCount val="17"/>
                <c:pt idx="0">
                  <c:v>0.23255813953488372</c:v>
                </c:pt>
                <c:pt idx="1">
                  <c:v>0.15597147950089127</c:v>
                </c:pt>
                <c:pt idx="2">
                  <c:v>9.2233365053802807E-2</c:v>
                </c:pt>
                <c:pt idx="3">
                  <c:v>6.6686513843405779E-2</c:v>
                </c:pt>
                <c:pt idx="4">
                  <c:v>6.188189725313134E-2</c:v>
                </c:pt>
                <c:pt idx="5">
                  <c:v>8.2297894463218099E-2</c:v>
                </c:pt>
                <c:pt idx="6">
                  <c:v>5.0900000000000001E-2</c:v>
                </c:pt>
                <c:pt idx="7">
                  <c:v>7.9741424913773049E-2</c:v>
                </c:pt>
                <c:pt idx="8">
                  <c:v>5.3999999999999999E-2</c:v>
                </c:pt>
                <c:pt idx="9">
                  <c:v>6.8386729262016541E-2</c:v>
                </c:pt>
                <c:pt idx="10">
                  <c:v>6.6651666047075855E-2</c:v>
                </c:pt>
                <c:pt idx="11">
                  <c:v>7.1099999999999997E-2</c:v>
                </c:pt>
                <c:pt idx="12">
                  <c:v>6.6623417472674376E-2</c:v>
                </c:pt>
                <c:pt idx="13">
                  <c:v>7.1140901794012446E-2</c:v>
                </c:pt>
                <c:pt idx="14">
                  <c:v>6.6434761627088654E-2</c:v>
                </c:pt>
                <c:pt idx="15">
                  <c:v>7.1999999999999995E-2</c:v>
                </c:pt>
                <c:pt idx="16">
                  <c:v>8.211190542753305E-2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EF-4983-B365-222C146166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taula'!$E$11</c:f>
              <c:strCache>
                <c:ptCount val="1"/>
                <c:pt idx="0">
                  <c:v>ECONOMIA I CIÈNCIES SOCIALS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taula'!$F$11:$V$11</c:f>
              <c:numCache>
                <c:formatCode>0.0%</c:formatCode>
                <c:ptCount val="17"/>
                <c:pt idx="0">
                  <c:v>9.0775630046488878E-2</c:v>
                </c:pt>
                <c:pt idx="1">
                  <c:v>0.1455187773596498</c:v>
                </c:pt>
                <c:pt idx="2">
                  <c:v>7.7926256408056449E-2</c:v>
                </c:pt>
                <c:pt idx="3">
                  <c:v>8.9146868250539954E-2</c:v>
                </c:pt>
                <c:pt idx="4">
                  <c:v>9.4328487741375561E-2</c:v>
                </c:pt>
                <c:pt idx="5">
                  <c:v>0.12636086889221404</c:v>
                </c:pt>
                <c:pt idx="6">
                  <c:v>6.3E-2</c:v>
                </c:pt>
                <c:pt idx="7">
                  <c:v>0.10084803121391887</c:v>
                </c:pt>
                <c:pt idx="8">
                  <c:v>0.11940000000000001</c:v>
                </c:pt>
                <c:pt idx="9">
                  <c:v>8.0004513653802747E-2</c:v>
                </c:pt>
                <c:pt idx="10">
                  <c:v>7.338720558912161E-2</c:v>
                </c:pt>
                <c:pt idx="11">
                  <c:v>0.1085</c:v>
                </c:pt>
                <c:pt idx="12">
                  <c:v>6.2551912206810889E-2</c:v>
                </c:pt>
                <c:pt idx="13">
                  <c:v>2.985468762607554E-2</c:v>
                </c:pt>
                <c:pt idx="14">
                  <c:v>3.6089606941172067E-2</c:v>
                </c:pt>
                <c:pt idx="15">
                  <c:v>3.5000000000000003E-2</c:v>
                </c:pt>
                <c:pt idx="16">
                  <c:v>3.4601391964568171E-2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E9-4355-B1BE-2A133EA1C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taula'!$E$12</c:f>
              <c:strCache>
                <c:ptCount val="1"/>
                <c:pt idx="0">
                  <c:v>ECOSISTEMES AGROFORESTALS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taula'!$F$12:$V$12</c:f>
              <c:numCache>
                <c:formatCode>0.0%</c:formatCode>
                <c:ptCount val="17"/>
                <c:pt idx="0">
                  <c:v>0</c:v>
                </c:pt>
                <c:pt idx="1">
                  <c:v>2.864399604910399E-2</c:v>
                </c:pt>
                <c:pt idx="2">
                  <c:v>5.969914152949516E-2</c:v>
                </c:pt>
                <c:pt idx="3">
                  <c:v>2.2609389546482245E-2</c:v>
                </c:pt>
                <c:pt idx="4">
                  <c:v>9.9651220727453915E-2</c:v>
                </c:pt>
                <c:pt idx="5">
                  <c:v>0.10417497914324059</c:v>
                </c:pt>
                <c:pt idx="6">
                  <c:v>7.7899999999999997E-2</c:v>
                </c:pt>
                <c:pt idx="7">
                  <c:v>8.0350342726580343E-2</c:v>
                </c:pt>
                <c:pt idx="8">
                  <c:v>0.1042</c:v>
                </c:pt>
                <c:pt idx="9">
                  <c:v>0.10095389507154212</c:v>
                </c:pt>
                <c:pt idx="10">
                  <c:v>8.4267397790500756E-2</c:v>
                </c:pt>
                <c:pt idx="11">
                  <c:v>6.3899999999999998E-2</c:v>
                </c:pt>
                <c:pt idx="12">
                  <c:v>9.6796234436683878E-2</c:v>
                </c:pt>
                <c:pt idx="13">
                  <c:v>8.586083853702052E-2</c:v>
                </c:pt>
                <c:pt idx="14">
                  <c:v>8.4751773049645387E-2</c:v>
                </c:pt>
                <c:pt idx="15">
                  <c:v>8.6999999999999994E-2</c:v>
                </c:pt>
                <c:pt idx="16">
                  <c:v>8.6477462437395652E-2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46-4653-95CD-2C94D7CB2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taula'!$E$13</c:f>
              <c:strCache>
                <c:ptCount val="1"/>
                <c:pt idx="0">
                  <c:v>ESCULTURA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taula'!$F$1:$T$1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'Històric dep i taula'!$F$13:$T$13</c:f>
              <c:numCache>
                <c:formatCode>0.0%</c:formatCode>
                <c:ptCount val="15"/>
                <c:pt idx="0">
                  <c:v>0.19021739130434784</c:v>
                </c:pt>
                <c:pt idx="1">
                  <c:v>0.14792899408284024</c:v>
                </c:pt>
                <c:pt idx="2">
                  <c:v>1.4093137254901961E-2</c:v>
                </c:pt>
                <c:pt idx="3">
                  <c:v>0</c:v>
                </c:pt>
                <c:pt idx="4">
                  <c:v>6.5498751157144611E-2</c:v>
                </c:pt>
                <c:pt idx="5">
                  <c:v>0.1397446113778158</c:v>
                </c:pt>
                <c:pt idx="6">
                  <c:v>0.13819999999999999</c:v>
                </c:pt>
                <c:pt idx="7">
                  <c:v>0.10240112994350282</c:v>
                </c:pt>
                <c:pt idx="8">
                  <c:v>9.5399999999999999E-2</c:v>
                </c:pt>
                <c:pt idx="9">
                  <c:v>0.11315640168946606</c:v>
                </c:pt>
                <c:pt idx="10">
                  <c:v>0.10830465453073174</c:v>
                </c:pt>
                <c:pt idx="11">
                  <c:v>8.9399999999999993E-2</c:v>
                </c:pt>
                <c:pt idx="12">
                  <c:v>0.1120121318540985</c:v>
                </c:pt>
                <c:pt idx="13">
                  <c:v>0.10364854328766687</c:v>
                </c:pt>
                <c:pt idx="14">
                  <c:v>0.10209799114959728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07-40EF-AC2E-98BED23F4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taula'!$E$14</c:f>
              <c:strCache>
                <c:ptCount val="1"/>
                <c:pt idx="0">
                  <c:v>ESTADÍSTICA I INVESTIGACIÓ OPERATIVA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taula'!$F$14:$V$14</c:f>
              <c:numCache>
                <c:formatCode>0.0%</c:formatCode>
                <c:ptCount val="17"/>
                <c:pt idx="0">
                  <c:v>0.20095475446663624</c:v>
                </c:pt>
                <c:pt idx="1">
                  <c:v>0.12410662545875989</c:v>
                </c:pt>
                <c:pt idx="2">
                  <c:v>5.7651344426264933E-2</c:v>
                </c:pt>
                <c:pt idx="3">
                  <c:v>7.537214999057848E-2</c:v>
                </c:pt>
                <c:pt idx="4">
                  <c:v>6.4870867698641643E-2</c:v>
                </c:pt>
                <c:pt idx="5">
                  <c:v>0.12669262982939267</c:v>
                </c:pt>
                <c:pt idx="6">
                  <c:v>0.1031</c:v>
                </c:pt>
                <c:pt idx="7">
                  <c:v>0.1282075911847847</c:v>
                </c:pt>
                <c:pt idx="8">
                  <c:v>0.1207</c:v>
                </c:pt>
                <c:pt idx="9">
                  <c:v>0.11238723420637263</c:v>
                </c:pt>
                <c:pt idx="10">
                  <c:v>0.12830150473948643</c:v>
                </c:pt>
                <c:pt idx="11">
                  <c:v>0.1336</c:v>
                </c:pt>
                <c:pt idx="12">
                  <c:v>0.10514179234845397</c:v>
                </c:pt>
                <c:pt idx="13">
                  <c:v>9.9949818790075265E-2</c:v>
                </c:pt>
                <c:pt idx="14">
                  <c:v>7.8696527311847855E-2</c:v>
                </c:pt>
                <c:pt idx="15">
                  <c:v>7.5999999999999998E-2</c:v>
                </c:pt>
                <c:pt idx="16">
                  <c:v>7.640498970520529E-2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7D-4D18-9A43-F6AD4CDDD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taula'!$E$15</c:f>
              <c:strCache>
                <c:ptCount val="1"/>
                <c:pt idx="0">
                  <c:v>EXPRESSIÓ GRÀFICA ARQUITECTÒNICA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taula'!$F$15:$V$15</c:f>
              <c:numCache>
                <c:formatCode>0.0%</c:formatCode>
                <c:ptCount val="17"/>
                <c:pt idx="0">
                  <c:v>4.0316511492893541E-3</c:v>
                </c:pt>
                <c:pt idx="1">
                  <c:v>3.1581913766799148E-2</c:v>
                </c:pt>
                <c:pt idx="2">
                  <c:v>3.5435647052901802E-2</c:v>
                </c:pt>
                <c:pt idx="3">
                  <c:v>3.3884382380121161E-2</c:v>
                </c:pt>
                <c:pt idx="4">
                  <c:v>0</c:v>
                </c:pt>
                <c:pt idx="5">
                  <c:v>9.5427881781694687E-2</c:v>
                </c:pt>
                <c:pt idx="6">
                  <c:v>0.1124</c:v>
                </c:pt>
                <c:pt idx="7">
                  <c:v>8.9726656712989558E-2</c:v>
                </c:pt>
                <c:pt idx="8">
                  <c:v>0.1016</c:v>
                </c:pt>
                <c:pt idx="9">
                  <c:v>9.8321884591366274E-2</c:v>
                </c:pt>
                <c:pt idx="10">
                  <c:v>0.10205967987922296</c:v>
                </c:pt>
                <c:pt idx="11">
                  <c:v>9.5699999999999993E-2</c:v>
                </c:pt>
                <c:pt idx="12">
                  <c:v>0.11875871327515879</c:v>
                </c:pt>
                <c:pt idx="13">
                  <c:v>0.12761888532288149</c:v>
                </c:pt>
                <c:pt idx="14">
                  <c:v>0.12852539043877884</c:v>
                </c:pt>
                <c:pt idx="15">
                  <c:v>0.123</c:v>
                </c:pt>
                <c:pt idx="16">
                  <c:v>0.14056638404168642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C1-40C4-A97A-BA9661041E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taula'!$E$16</c:f>
              <c:strCache>
                <c:ptCount val="1"/>
                <c:pt idx="0">
                  <c:v>FÍSICA APLICADA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taula'!$F$16:$V$16</c:f>
              <c:numCache>
                <c:formatCode>0.0%</c:formatCode>
                <c:ptCount val="17"/>
                <c:pt idx="0">
                  <c:v>8.8184947015668869E-2</c:v>
                </c:pt>
                <c:pt idx="1">
                  <c:v>6.5214873161125911E-2</c:v>
                </c:pt>
                <c:pt idx="2">
                  <c:v>5.1430092803894725E-2</c:v>
                </c:pt>
                <c:pt idx="3">
                  <c:v>1.3742071881606763E-2</c:v>
                </c:pt>
                <c:pt idx="4">
                  <c:v>5.3015019054023768E-2</c:v>
                </c:pt>
                <c:pt idx="5">
                  <c:v>9.474564201009382E-2</c:v>
                </c:pt>
                <c:pt idx="6">
                  <c:v>6.1400000000000003E-2</c:v>
                </c:pt>
                <c:pt idx="7">
                  <c:v>6.7702026403366894E-2</c:v>
                </c:pt>
                <c:pt idx="8">
                  <c:v>7.4200000000000002E-2</c:v>
                </c:pt>
                <c:pt idx="9">
                  <c:v>6.5952948509530748E-2</c:v>
                </c:pt>
                <c:pt idx="10">
                  <c:v>6.4008296427265993E-2</c:v>
                </c:pt>
                <c:pt idx="11">
                  <c:v>3.5900000000000001E-2</c:v>
                </c:pt>
                <c:pt idx="12">
                  <c:v>0.10642714269539946</c:v>
                </c:pt>
                <c:pt idx="13">
                  <c:v>5.3018400065528361E-2</c:v>
                </c:pt>
                <c:pt idx="14">
                  <c:v>3.6785241218620833E-2</c:v>
                </c:pt>
                <c:pt idx="15">
                  <c:v>6.8000000000000005E-2</c:v>
                </c:pt>
                <c:pt idx="16">
                  <c:v>7.5396638206204694E-2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27-4A5C-8681-A9D14F753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taula'!$E$17</c:f>
              <c:strCache>
                <c:ptCount val="1"/>
                <c:pt idx="0">
                  <c:v>INFORMÀTICA DE SISTEMES I COMPUTADORS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taula'!$F$17:$V$17</c:f>
              <c:numCache>
                <c:formatCode>0.0%</c:formatCode>
                <c:ptCount val="17"/>
                <c:pt idx="0">
                  <c:v>0.21243701328447093</c:v>
                </c:pt>
                <c:pt idx="1">
                  <c:v>0.16428306474879445</c:v>
                </c:pt>
                <c:pt idx="2">
                  <c:v>0.14382917519499916</c:v>
                </c:pt>
                <c:pt idx="3">
                  <c:v>0.10516469494128079</c:v>
                </c:pt>
                <c:pt idx="4">
                  <c:v>0.10750975551485228</c:v>
                </c:pt>
                <c:pt idx="5">
                  <c:v>0.12258048708776401</c:v>
                </c:pt>
                <c:pt idx="6">
                  <c:v>0.1134</c:v>
                </c:pt>
                <c:pt idx="7">
                  <c:v>0.11095186072384312</c:v>
                </c:pt>
                <c:pt idx="8">
                  <c:v>0.1041</c:v>
                </c:pt>
                <c:pt idx="9">
                  <c:v>9.6187358812410681E-2</c:v>
                </c:pt>
                <c:pt idx="10">
                  <c:v>9.4604568939594125E-2</c:v>
                </c:pt>
                <c:pt idx="11">
                  <c:v>7.5999999999999998E-2</c:v>
                </c:pt>
                <c:pt idx="12">
                  <c:v>7.5356111603577344E-2</c:v>
                </c:pt>
                <c:pt idx="13">
                  <c:v>7.1224242021055442E-2</c:v>
                </c:pt>
                <c:pt idx="14">
                  <c:v>6.3809516184559226E-2</c:v>
                </c:pt>
                <c:pt idx="15">
                  <c:v>6.3E-2</c:v>
                </c:pt>
                <c:pt idx="16">
                  <c:v>6.2330062881520792E-2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4-405B-A595-ECDC86488A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taula'!$E$18</c:f>
              <c:strCache>
                <c:ptCount val="1"/>
                <c:pt idx="0">
                  <c:v>ENG. CARTOGRÀFICA, GEODÈSIA I FOTOGR.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taula'!$F$18:$V$18</c:f>
              <c:numCache>
                <c:formatCode>0.0%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1.5283084404307054E-2</c:v>
                </c:pt>
                <c:pt idx="6">
                  <c:v>5.5199999999999999E-2</c:v>
                </c:pt>
                <c:pt idx="7">
                  <c:v>5.1625551380493385E-2</c:v>
                </c:pt>
                <c:pt idx="8">
                  <c:v>4.07E-2</c:v>
                </c:pt>
                <c:pt idx="9">
                  <c:v>3.5305048002477551E-2</c:v>
                </c:pt>
                <c:pt idx="10">
                  <c:v>7.0140887744281163E-2</c:v>
                </c:pt>
                <c:pt idx="11">
                  <c:v>5.6099999999999997E-2</c:v>
                </c:pt>
                <c:pt idx="12">
                  <c:v>2.4421007433647317E-2</c:v>
                </c:pt>
                <c:pt idx="13">
                  <c:v>2.3079193838391968E-2</c:v>
                </c:pt>
                <c:pt idx="14">
                  <c:v>2.5955336262945546E-2</c:v>
                </c:pt>
                <c:pt idx="15">
                  <c:v>8.0000000000000002E-3</c:v>
                </c:pt>
                <c:pt idx="16">
                  <c:v>1.2693577050012695E-2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11-4A61-BC09-DD2DBC414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taula'!$E$19</c:f>
              <c:strCache>
                <c:ptCount val="1"/>
                <c:pt idx="0">
                  <c:v>ENG. DE LA CONSTRUCCIÓ I D'ENGINYERIA CIVIL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taula'!$F$19:$V$19</c:f>
              <c:numCache>
                <c:formatCode>0.0%</c:formatCode>
                <c:ptCount val="17"/>
                <c:pt idx="0">
                  <c:v>2.4575602052901702E-2</c:v>
                </c:pt>
                <c:pt idx="1">
                  <c:v>0</c:v>
                </c:pt>
                <c:pt idx="2">
                  <c:v>1.6750902527075812E-2</c:v>
                </c:pt>
                <c:pt idx="3">
                  <c:v>1.8378130025269928E-2</c:v>
                </c:pt>
                <c:pt idx="4">
                  <c:v>1.6929054001341842E-2</c:v>
                </c:pt>
                <c:pt idx="5">
                  <c:v>1.7418900700335256E-2</c:v>
                </c:pt>
                <c:pt idx="6">
                  <c:v>1.4500000000000001E-2</c:v>
                </c:pt>
                <c:pt idx="7">
                  <c:v>1.6951265112800699E-2</c:v>
                </c:pt>
                <c:pt idx="8">
                  <c:v>1.89E-2</c:v>
                </c:pt>
                <c:pt idx="9">
                  <c:v>1.9190066318611542E-2</c:v>
                </c:pt>
                <c:pt idx="10">
                  <c:v>1.3225569434239529E-2</c:v>
                </c:pt>
                <c:pt idx="11">
                  <c:v>2.58E-2</c:v>
                </c:pt>
                <c:pt idx="12">
                  <c:v>1.9864417468075039E-2</c:v>
                </c:pt>
                <c:pt idx="13">
                  <c:v>2.0608439646712464E-2</c:v>
                </c:pt>
                <c:pt idx="14">
                  <c:v>2.344423375280124E-2</c:v>
                </c:pt>
                <c:pt idx="15">
                  <c:v>1.9E-2</c:v>
                </c:pt>
                <c:pt idx="16">
                  <c:v>2.5887907734546821E-2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1E-4768-8682-E1DF8BDCF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taula'!$E$20</c:f>
              <c:strCache>
                <c:ptCount val="1"/>
                <c:pt idx="0">
                  <c:v>ENG. DE SISTEMES I AUTOMÀTICA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taula'!$F$20:$V$20</c:f>
              <c:numCache>
                <c:formatCode>0.0%</c:formatCode>
                <c:ptCount val="17"/>
                <c:pt idx="0">
                  <c:v>0</c:v>
                </c:pt>
                <c:pt idx="1">
                  <c:v>0.12048042036782185</c:v>
                </c:pt>
                <c:pt idx="2">
                  <c:v>8.5559205827738891E-2</c:v>
                </c:pt>
                <c:pt idx="3">
                  <c:v>7.3612083412885304E-2</c:v>
                </c:pt>
                <c:pt idx="4">
                  <c:v>6.4158702356927999E-2</c:v>
                </c:pt>
                <c:pt idx="5">
                  <c:v>8.3547912959872683E-2</c:v>
                </c:pt>
                <c:pt idx="6">
                  <c:v>0.1206</c:v>
                </c:pt>
                <c:pt idx="7">
                  <c:v>0.12241272287506154</c:v>
                </c:pt>
                <c:pt idx="8">
                  <c:v>0.12709999999999999</c:v>
                </c:pt>
                <c:pt idx="9">
                  <c:v>0.1202233781440699</c:v>
                </c:pt>
                <c:pt idx="10">
                  <c:v>8.7007882959631064E-2</c:v>
                </c:pt>
                <c:pt idx="11">
                  <c:v>6.4699999999999994E-2</c:v>
                </c:pt>
                <c:pt idx="12">
                  <c:v>0.11709591474245117</c:v>
                </c:pt>
                <c:pt idx="13">
                  <c:v>0.10622871351260997</c:v>
                </c:pt>
                <c:pt idx="14">
                  <c:v>8.6985552992594389E-2</c:v>
                </c:pt>
                <c:pt idx="15">
                  <c:v>1.6E-2</c:v>
                </c:pt>
                <c:pt idx="16">
                  <c:v>2.5893752088205813E-2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1B-45C5-8688-CF748FB040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taula'!$E$21</c:f>
              <c:strCache>
                <c:ptCount val="1"/>
                <c:pt idx="0">
                  <c:v>ENG. DEL TERRENY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taula'!$F$1:$T$1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'Històric dep i taula'!$F$21:$T$21</c:f>
              <c:numCache>
                <c:formatCode>0.0%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8.0256821829855548E-3</c:v>
                </c:pt>
                <c:pt idx="6">
                  <c:v>0.1041</c:v>
                </c:pt>
                <c:pt idx="7">
                  <c:v>1.3347570742124932E-2</c:v>
                </c:pt>
                <c:pt idx="8">
                  <c:v>4.5199999999999997E-2</c:v>
                </c:pt>
                <c:pt idx="9">
                  <c:v>3.7417511395333017E-2</c:v>
                </c:pt>
                <c:pt idx="10">
                  <c:v>0</c:v>
                </c:pt>
                <c:pt idx="11">
                  <c:v>0</c:v>
                </c:pt>
                <c:pt idx="12">
                  <c:v>3.6903395112350336E-2</c:v>
                </c:pt>
                <c:pt idx="13">
                  <c:v>3.2693984306887539E-2</c:v>
                </c:pt>
                <c:pt idx="14">
                  <c:v>3.7101162503091763E-2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56D-845E-632357142B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taula'!$E$22</c:f>
              <c:strCache>
                <c:ptCount val="1"/>
                <c:pt idx="0">
                  <c:v>ENG. ELÈCTRICA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taula'!$F$22:$V$22</c:f>
              <c:numCache>
                <c:formatCode>0.0%</c:formatCode>
                <c:ptCount val="17"/>
                <c:pt idx="0">
                  <c:v>5.2805280528052799E-2</c:v>
                </c:pt>
                <c:pt idx="1">
                  <c:v>5.7227014517147061E-2</c:v>
                </c:pt>
                <c:pt idx="2">
                  <c:v>2.7438721841818E-2</c:v>
                </c:pt>
                <c:pt idx="3">
                  <c:v>1.9962756052141529E-2</c:v>
                </c:pt>
                <c:pt idx="4">
                  <c:v>1.5895854744775607E-2</c:v>
                </c:pt>
                <c:pt idx="5">
                  <c:v>4.0522527326046394E-2</c:v>
                </c:pt>
                <c:pt idx="6">
                  <c:v>7.5899999999999995E-2</c:v>
                </c:pt>
                <c:pt idx="7">
                  <c:v>6.4126887758973974E-2</c:v>
                </c:pt>
                <c:pt idx="8">
                  <c:v>6.1600000000000002E-2</c:v>
                </c:pt>
                <c:pt idx="9">
                  <c:v>4.9457940967001658E-2</c:v>
                </c:pt>
                <c:pt idx="10">
                  <c:v>5.1592004424429162E-2</c:v>
                </c:pt>
                <c:pt idx="11">
                  <c:v>7.2999999999999995E-2</c:v>
                </c:pt>
                <c:pt idx="12">
                  <c:v>7.990275526742302E-2</c:v>
                </c:pt>
                <c:pt idx="13">
                  <c:v>8.2928802588996764E-2</c:v>
                </c:pt>
                <c:pt idx="14">
                  <c:v>0</c:v>
                </c:pt>
                <c:pt idx="16" formatCode="0.00%">
                  <c:v>5.1006711409395972E-2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0-45A1-BAEF-3EC5F70C2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'Històric dep i taula'!$E$23</c:f>
              <c:strCache>
                <c:ptCount val="1"/>
                <c:pt idx="0">
                  <c:v>ENG. ELECTRÒNICA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taula'!$F$23:$V$23</c:f>
              <c:numCache>
                <c:formatCode>0.0%</c:formatCode>
                <c:ptCount val="17"/>
                <c:pt idx="0">
                  <c:v>0.11350884764782046</c:v>
                </c:pt>
                <c:pt idx="1">
                  <c:v>8.1919016437257783E-2</c:v>
                </c:pt>
                <c:pt idx="2">
                  <c:v>3.6050798852929125E-2</c:v>
                </c:pt>
                <c:pt idx="3">
                  <c:v>2.0516759010368094E-2</c:v>
                </c:pt>
                <c:pt idx="4">
                  <c:v>1.3007901996539955E-2</c:v>
                </c:pt>
                <c:pt idx="5">
                  <c:v>1.8312822971605136E-2</c:v>
                </c:pt>
                <c:pt idx="6">
                  <c:v>3.15E-2</c:v>
                </c:pt>
                <c:pt idx="7">
                  <c:v>4.9859648424279833E-2</c:v>
                </c:pt>
                <c:pt idx="8">
                  <c:v>4.5400000000000003E-2</c:v>
                </c:pt>
                <c:pt idx="9">
                  <c:v>4.7996439798507748E-2</c:v>
                </c:pt>
                <c:pt idx="10">
                  <c:v>3.2569742439333159E-2</c:v>
                </c:pt>
                <c:pt idx="11">
                  <c:v>4.3499999999999997E-2</c:v>
                </c:pt>
                <c:pt idx="12">
                  <c:v>4.4006997479402579E-2</c:v>
                </c:pt>
                <c:pt idx="13">
                  <c:v>3.7800368829291352E-2</c:v>
                </c:pt>
                <c:pt idx="14">
                  <c:v>6.1898852001241074E-2</c:v>
                </c:pt>
                <c:pt idx="15">
                  <c:v>5.0999999999999997E-2</c:v>
                </c:pt>
                <c:pt idx="16">
                  <c:v>5.1006711409395972E-2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C5-42D5-81B3-86BBEA53BA23}"/>
            </c:ext>
          </c:extLst>
        </c:ser>
        <c:ser>
          <c:idx val="0"/>
          <c:order val="1"/>
          <c:tx>
            <c:strRef>
              <c:f>'Històric dep i taula'!$E$23</c:f>
              <c:strCache>
                <c:ptCount val="1"/>
                <c:pt idx="0">
                  <c:v>ENG. ELECTRÒNICA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taula'!$F$23:$V$23</c:f>
              <c:numCache>
                <c:formatCode>0.0%</c:formatCode>
                <c:ptCount val="17"/>
                <c:pt idx="0">
                  <c:v>0.11350884764782046</c:v>
                </c:pt>
                <c:pt idx="1">
                  <c:v>8.1919016437257783E-2</c:v>
                </c:pt>
                <c:pt idx="2">
                  <c:v>3.6050798852929125E-2</c:v>
                </c:pt>
                <c:pt idx="3">
                  <c:v>2.0516759010368094E-2</c:v>
                </c:pt>
                <c:pt idx="4">
                  <c:v>1.3007901996539955E-2</c:v>
                </c:pt>
                <c:pt idx="5">
                  <c:v>1.8312822971605136E-2</c:v>
                </c:pt>
                <c:pt idx="6">
                  <c:v>3.15E-2</c:v>
                </c:pt>
                <c:pt idx="7">
                  <c:v>4.9859648424279833E-2</c:v>
                </c:pt>
                <c:pt idx="8">
                  <c:v>4.5400000000000003E-2</c:v>
                </c:pt>
                <c:pt idx="9">
                  <c:v>4.7996439798507748E-2</c:v>
                </c:pt>
                <c:pt idx="10">
                  <c:v>3.2569742439333159E-2</c:v>
                </c:pt>
                <c:pt idx="11">
                  <c:v>4.3499999999999997E-2</c:v>
                </c:pt>
                <c:pt idx="12">
                  <c:v>4.4006997479402579E-2</c:v>
                </c:pt>
                <c:pt idx="13">
                  <c:v>3.7800368829291352E-2</c:v>
                </c:pt>
                <c:pt idx="14">
                  <c:v>6.1898852001241074E-2</c:v>
                </c:pt>
                <c:pt idx="15">
                  <c:v>5.0999999999999997E-2</c:v>
                </c:pt>
                <c:pt idx="16">
                  <c:v>5.1006711409395972E-2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C5-42D5-81B3-86BBEA53B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taula'!$E$24</c:f>
              <c:strCache>
                <c:ptCount val="1"/>
                <c:pt idx="0">
                  <c:v>ENG. GRÀFICA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taula'!$F$24:$V$24</c:f>
              <c:numCache>
                <c:formatCode>0.0%</c:formatCode>
                <c:ptCount val="17"/>
                <c:pt idx="0">
                  <c:v>7.6663054553688395E-2</c:v>
                </c:pt>
                <c:pt idx="1">
                  <c:v>6.5779525177680334E-2</c:v>
                </c:pt>
                <c:pt idx="2">
                  <c:v>5.4071493095883341E-2</c:v>
                </c:pt>
                <c:pt idx="3">
                  <c:v>6.4177170455884086E-2</c:v>
                </c:pt>
                <c:pt idx="4">
                  <c:v>7.441860465116279E-2</c:v>
                </c:pt>
                <c:pt idx="5">
                  <c:v>0.12318029115341544</c:v>
                </c:pt>
                <c:pt idx="6">
                  <c:v>6.13E-2</c:v>
                </c:pt>
                <c:pt idx="7">
                  <c:v>0.11397675719346219</c:v>
                </c:pt>
                <c:pt idx="8">
                  <c:v>0.1176</c:v>
                </c:pt>
                <c:pt idx="9">
                  <c:v>8.3343684014408143E-2</c:v>
                </c:pt>
                <c:pt idx="10">
                  <c:v>5.8259460255875056E-2</c:v>
                </c:pt>
                <c:pt idx="11">
                  <c:v>7.3599999999999999E-2</c:v>
                </c:pt>
                <c:pt idx="12">
                  <c:v>5.8690206370034595E-2</c:v>
                </c:pt>
                <c:pt idx="13">
                  <c:v>4.6507213363705391E-2</c:v>
                </c:pt>
                <c:pt idx="14">
                  <c:v>3.5703496714749643E-2</c:v>
                </c:pt>
                <c:pt idx="15">
                  <c:v>3.7999999999999999E-2</c:v>
                </c:pt>
                <c:pt idx="16">
                  <c:v>2.8717422998534553E-2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DF-471F-ADDD-7EEF9EE74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taula'!$E$25</c:f>
              <c:strCache>
                <c:ptCount val="1"/>
                <c:pt idx="0">
                  <c:v>ENG. HIDRÀULICA I M.A.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taula'!$F$25:$V$25</c:f>
              <c:numCache>
                <c:formatCode>0.0%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1.2959951209595446E-2</c:v>
                </c:pt>
                <c:pt idx="3">
                  <c:v>1.0447980057188945E-2</c:v>
                </c:pt>
                <c:pt idx="4">
                  <c:v>2.7014901612693144E-2</c:v>
                </c:pt>
                <c:pt idx="5">
                  <c:v>5.9842883548983358E-2</c:v>
                </c:pt>
                <c:pt idx="6">
                  <c:v>7.7100000000000002E-2</c:v>
                </c:pt>
                <c:pt idx="7">
                  <c:v>6.7239556825744826E-2</c:v>
                </c:pt>
                <c:pt idx="8">
                  <c:v>6.8199999999999997E-2</c:v>
                </c:pt>
                <c:pt idx="9">
                  <c:v>6.7614144078975369E-2</c:v>
                </c:pt>
                <c:pt idx="10">
                  <c:v>5.8061400193188013E-2</c:v>
                </c:pt>
                <c:pt idx="11">
                  <c:v>3.4200000000000001E-2</c:v>
                </c:pt>
                <c:pt idx="12">
                  <c:v>3.9468039468039465E-2</c:v>
                </c:pt>
                <c:pt idx="13">
                  <c:v>3.3575705731394352E-2</c:v>
                </c:pt>
                <c:pt idx="14">
                  <c:v>4.5241710959250822E-2</c:v>
                </c:pt>
                <c:pt idx="15">
                  <c:v>4.4999999999999998E-2</c:v>
                </c:pt>
                <c:pt idx="16">
                  <c:v>4.8779532186655171E-2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7D-4EB5-96F3-1E09CAAF3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taula'!$E$26</c:f>
              <c:strCache>
                <c:ptCount val="1"/>
                <c:pt idx="0">
                  <c:v>ENG. I INFRAESTRUCTURA DELS TRANSPORTS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taula'!$F$26:$V$26</c:f>
              <c:numCache>
                <c:formatCode>0.0%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1.7573315424222073E-2</c:v>
                </c:pt>
                <c:pt idx="15">
                  <c:v>1.4999999999999999E-2</c:v>
                </c:pt>
                <c:pt idx="16">
                  <c:v>3.1334841628959276E-2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3-4E8E-8352-C922FE070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taula'!$E$27</c:f>
              <c:strCache>
                <c:ptCount val="1"/>
                <c:pt idx="0">
                  <c:v>ENG. MECÀNICA I DE MATERIALS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taula'!$F$27:$V$27</c:f>
              <c:numCache>
                <c:formatCode>0.0%</c:formatCode>
                <c:ptCount val="17"/>
                <c:pt idx="0">
                  <c:v>9.16254352208173E-2</c:v>
                </c:pt>
                <c:pt idx="1">
                  <c:v>7.521613832853026E-2</c:v>
                </c:pt>
                <c:pt idx="2">
                  <c:v>4.5393499865699703E-2</c:v>
                </c:pt>
                <c:pt idx="3">
                  <c:v>2.759959486833221E-2</c:v>
                </c:pt>
                <c:pt idx="4">
                  <c:v>4.5951336258476271E-2</c:v>
                </c:pt>
                <c:pt idx="5">
                  <c:v>5.6417979610750693E-2</c:v>
                </c:pt>
                <c:pt idx="6">
                  <c:v>6.5000000000000002E-2</c:v>
                </c:pt>
                <c:pt idx="7">
                  <c:v>9.0997918348273074E-2</c:v>
                </c:pt>
                <c:pt idx="8">
                  <c:v>8.2900000000000001E-2</c:v>
                </c:pt>
                <c:pt idx="9">
                  <c:v>7.3118093922651936E-2</c:v>
                </c:pt>
                <c:pt idx="10">
                  <c:v>4.9751243781094523E-2</c:v>
                </c:pt>
                <c:pt idx="11">
                  <c:v>3.6400000000000002E-2</c:v>
                </c:pt>
                <c:pt idx="12">
                  <c:v>3.7273412223551829E-2</c:v>
                </c:pt>
                <c:pt idx="13">
                  <c:v>4.1342500452324953E-2</c:v>
                </c:pt>
                <c:pt idx="14">
                  <c:v>4.4607997127855313E-2</c:v>
                </c:pt>
                <c:pt idx="15">
                  <c:v>3.7999999999999999E-2</c:v>
                </c:pt>
                <c:pt idx="16">
                  <c:v>3.3518066947461761E-2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53-4818-B1D7-FAD72F823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taula'!$E$28</c:f>
              <c:strCache>
                <c:ptCount val="1"/>
                <c:pt idx="0">
                  <c:v>ENG. QUÍMICA I NUCLEAR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taula'!$F$28:$V$28</c:f>
              <c:numCache>
                <c:formatCode>0.0%</c:formatCode>
                <c:ptCount val="17"/>
                <c:pt idx="0">
                  <c:v>0</c:v>
                </c:pt>
                <c:pt idx="1">
                  <c:v>0.23243435060326473</c:v>
                </c:pt>
                <c:pt idx="2">
                  <c:v>5.2532970868079801E-2</c:v>
                </c:pt>
                <c:pt idx="3">
                  <c:v>2.1403119070757554E-2</c:v>
                </c:pt>
                <c:pt idx="4">
                  <c:v>1.6143720506664457E-2</c:v>
                </c:pt>
                <c:pt idx="5">
                  <c:v>3.8480579684054189E-2</c:v>
                </c:pt>
                <c:pt idx="6">
                  <c:v>2.18E-2</c:v>
                </c:pt>
                <c:pt idx="7">
                  <c:v>9.2538476524449631E-2</c:v>
                </c:pt>
                <c:pt idx="8">
                  <c:v>9.2100000000000001E-2</c:v>
                </c:pt>
                <c:pt idx="9">
                  <c:v>3.9819428474085428E-2</c:v>
                </c:pt>
                <c:pt idx="10">
                  <c:v>3.5693675593647806E-2</c:v>
                </c:pt>
                <c:pt idx="11">
                  <c:v>4.02E-2</c:v>
                </c:pt>
                <c:pt idx="12">
                  <c:v>0.1049452785333362</c:v>
                </c:pt>
                <c:pt idx="13">
                  <c:v>0.12031997901776932</c:v>
                </c:pt>
                <c:pt idx="14">
                  <c:v>9.8338454075032333E-2</c:v>
                </c:pt>
                <c:pt idx="15">
                  <c:v>5.7000000000000002E-2</c:v>
                </c:pt>
                <c:pt idx="16">
                  <c:v>5.5221253859691649E-2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62-4818-9346-39D37570E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taula'!$E$29</c:f>
              <c:strCache>
                <c:ptCount val="1"/>
                <c:pt idx="0">
                  <c:v>ENG. RURAL I AGROALIMENTÀRIA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taula'!$F$29:$V$29</c:f>
              <c:numCache>
                <c:formatCode>0.0%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2.5188916876574307E-3</c:v>
                </c:pt>
                <c:pt idx="4">
                  <c:v>3.4676828374615276E-2</c:v>
                </c:pt>
                <c:pt idx="5">
                  <c:v>5.457282649604818E-2</c:v>
                </c:pt>
                <c:pt idx="6">
                  <c:v>3.2899999999999999E-2</c:v>
                </c:pt>
                <c:pt idx="7">
                  <c:v>3.263308178666123E-2</c:v>
                </c:pt>
                <c:pt idx="8">
                  <c:v>5.8000000000000003E-2</c:v>
                </c:pt>
                <c:pt idx="9">
                  <c:v>5.6226765799256506E-2</c:v>
                </c:pt>
                <c:pt idx="10">
                  <c:v>3.9206424185167697E-2</c:v>
                </c:pt>
                <c:pt idx="11">
                  <c:v>3.9E-2</c:v>
                </c:pt>
                <c:pt idx="12">
                  <c:v>4.3844109831709478E-2</c:v>
                </c:pt>
                <c:pt idx="13">
                  <c:v>3.2865907099035932E-2</c:v>
                </c:pt>
                <c:pt idx="14">
                  <c:v>5.1261513816579903E-2</c:v>
                </c:pt>
                <c:pt idx="15">
                  <c:v>7.0000000000000007E-2</c:v>
                </c:pt>
                <c:pt idx="16">
                  <c:v>6.3469417617793386E-2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C5-4D5F-B7F2-AE11A3D7A2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taula'!$E$31</c:f>
              <c:strCache>
                <c:ptCount val="1"/>
                <c:pt idx="0">
                  <c:v>LINGÜÍSTICA APLICADA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taula'!$F$31:$V$31</c:f>
              <c:numCache>
                <c:formatCode>0.0%</c:formatCode>
                <c:ptCount val="17"/>
                <c:pt idx="0">
                  <c:v>0.10845240144603202</c:v>
                </c:pt>
                <c:pt idx="1">
                  <c:v>0.11614255765199162</c:v>
                </c:pt>
                <c:pt idx="2">
                  <c:v>0.1186648740281756</c:v>
                </c:pt>
                <c:pt idx="3">
                  <c:v>0.1213052731142114</c:v>
                </c:pt>
                <c:pt idx="4">
                  <c:v>0.14006657549092971</c:v>
                </c:pt>
                <c:pt idx="5">
                  <c:v>0.1203126908513497</c:v>
                </c:pt>
                <c:pt idx="6">
                  <c:v>5.8999999999999997E-2</c:v>
                </c:pt>
                <c:pt idx="7">
                  <c:v>6.4298471919031555E-2</c:v>
                </c:pt>
                <c:pt idx="8">
                  <c:v>5.9700000000000003E-2</c:v>
                </c:pt>
                <c:pt idx="9">
                  <c:v>6.2624795788709386E-2</c:v>
                </c:pt>
                <c:pt idx="10">
                  <c:v>6.226339464659511E-2</c:v>
                </c:pt>
                <c:pt idx="11">
                  <c:v>9.0300000000000005E-2</c:v>
                </c:pt>
                <c:pt idx="12">
                  <c:v>6.1990067399787172E-2</c:v>
                </c:pt>
                <c:pt idx="13">
                  <c:v>6.4057930650327249E-2</c:v>
                </c:pt>
                <c:pt idx="14">
                  <c:v>6.5510575520862771E-2</c:v>
                </c:pt>
                <c:pt idx="15">
                  <c:v>6.0999999999999999E-2</c:v>
                </c:pt>
                <c:pt idx="16">
                  <c:v>8.1770062741809132E-2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E9-4F6A-9E40-743D26220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taula'!$E$32</c:f>
              <c:strCache>
                <c:ptCount val="1"/>
                <c:pt idx="0">
                  <c:v>MÀQUINES I MOTORS TÈRMICS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taula'!$F$32:$V$32</c:f>
              <c:numCache>
                <c:formatCode>0.0%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1.9839395370807745E-2</c:v>
                </c:pt>
                <c:pt idx="3">
                  <c:v>2.683080808080808E-2</c:v>
                </c:pt>
                <c:pt idx="4">
                  <c:v>2.9328380095806041E-2</c:v>
                </c:pt>
                <c:pt idx="5">
                  <c:v>2.698961937716263E-2</c:v>
                </c:pt>
                <c:pt idx="6">
                  <c:v>6.1699999999999998E-2</c:v>
                </c:pt>
                <c:pt idx="7">
                  <c:v>6.1702758825274401E-2</c:v>
                </c:pt>
                <c:pt idx="8">
                  <c:v>6.0499999999999998E-2</c:v>
                </c:pt>
                <c:pt idx="9">
                  <c:v>2.4172775906479097E-2</c:v>
                </c:pt>
                <c:pt idx="10">
                  <c:v>3.8992201559688064E-2</c:v>
                </c:pt>
                <c:pt idx="11">
                  <c:v>1.95E-2</c:v>
                </c:pt>
                <c:pt idx="12">
                  <c:v>2.133279154815116E-2</c:v>
                </c:pt>
                <c:pt idx="13">
                  <c:v>2.1730132450331126E-2</c:v>
                </c:pt>
                <c:pt idx="14">
                  <c:v>2.2896163888330993E-2</c:v>
                </c:pt>
                <c:pt idx="15">
                  <c:v>2.1000000000000001E-2</c:v>
                </c:pt>
                <c:pt idx="16">
                  <c:v>2.2340425531914895E-2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C9-4688-BE2E-6BEC8546A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taula'!$E$33</c:f>
              <c:strCache>
                <c:ptCount val="1"/>
                <c:pt idx="0">
                  <c:v>MATEMÀTICA APLICADA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taula'!$F$33:$V$33</c:f>
              <c:numCache>
                <c:formatCode>0.0%</c:formatCode>
                <c:ptCount val="17"/>
                <c:pt idx="0">
                  <c:v>0.16330099413103366</c:v>
                </c:pt>
                <c:pt idx="1">
                  <c:v>0.12764987462958741</c:v>
                </c:pt>
                <c:pt idx="2">
                  <c:v>0.13396838265099312</c:v>
                </c:pt>
                <c:pt idx="3">
                  <c:v>0.11930414959155428</c:v>
                </c:pt>
                <c:pt idx="4">
                  <c:v>0.10044966556123884</c:v>
                </c:pt>
                <c:pt idx="5">
                  <c:v>0.15210072245212877</c:v>
                </c:pt>
                <c:pt idx="6">
                  <c:v>0.1148</c:v>
                </c:pt>
                <c:pt idx="7">
                  <c:v>0.11828687967369135</c:v>
                </c:pt>
                <c:pt idx="8">
                  <c:v>0.1172</c:v>
                </c:pt>
                <c:pt idx="9">
                  <c:v>8.9488715909727276E-2</c:v>
                </c:pt>
                <c:pt idx="10">
                  <c:v>0.10089414153950299</c:v>
                </c:pt>
                <c:pt idx="11">
                  <c:v>0.11119999999999999</c:v>
                </c:pt>
                <c:pt idx="12">
                  <c:v>0.10552450344345743</c:v>
                </c:pt>
                <c:pt idx="13">
                  <c:v>9.5752268981971131E-2</c:v>
                </c:pt>
                <c:pt idx="14">
                  <c:v>9.5348357029083827E-2</c:v>
                </c:pt>
                <c:pt idx="15">
                  <c:v>0.10199999999999999</c:v>
                </c:pt>
                <c:pt idx="16">
                  <c:v>9.2453180909893573E-2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87-4CCA-9923-1367F4EA7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taula'!$E$34</c:f>
              <c:strCache>
                <c:ptCount val="1"/>
                <c:pt idx="0">
                  <c:v>MECÀNICA MEDIS CONTINUS I TEORIA D'ESTRUCTURES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taula'!$F$34:$V$34</c:f>
              <c:numCache>
                <c:formatCode>0.0%</c:formatCode>
                <c:ptCount val="17"/>
                <c:pt idx="0">
                  <c:v>0.18528155530462959</c:v>
                </c:pt>
                <c:pt idx="1">
                  <c:v>8.5324232081911255E-2</c:v>
                </c:pt>
                <c:pt idx="2">
                  <c:v>5.2020615577284324E-2</c:v>
                </c:pt>
                <c:pt idx="3">
                  <c:v>7.7007093243011068E-2</c:v>
                </c:pt>
                <c:pt idx="4">
                  <c:v>2.3959426372857643E-2</c:v>
                </c:pt>
                <c:pt idx="5">
                  <c:v>3.8608418313819295E-2</c:v>
                </c:pt>
                <c:pt idx="6">
                  <c:v>5.0599999999999999E-2</c:v>
                </c:pt>
                <c:pt idx="7">
                  <c:v>8.678265457726432E-2</c:v>
                </c:pt>
                <c:pt idx="8">
                  <c:v>9.6000000000000002E-2</c:v>
                </c:pt>
                <c:pt idx="9">
                  <c:v>6.2186485688993806E-2</c:v>
                </c:pt>
                <c:pt idx="10">
                  <c:v>8.5291557876414265E-2</c:v>
                </c:pt>
                <c:pt idx="11">
                  <c:v>7.4800000000000005E-2</c:v>
                </c:pt>
                <c:pt idx="12">
                  <c:v>7.6785575503225303E-2</c:v>
                </c:pt>
                <c:pt idx="13">
                  <c:v>9.6608680914007497E-2</c:v>
                </c:pt>
                <c:pt idx="14">
                  <c:v>9.7479470119283096E-2</c:v>
                </c:pt>
                <c:pt idx="15">
                  <c:v>9.4E-2</c:v>
                </c:pt>
                <c:pt idx="16">
                  <c:v>8.99056669263463E-2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E5-44A4-A176-09D9421DD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taula'!$E$35</c:f>
              <c:strCache>
                <c:ptCount val="1"/>
                <c:pt idx="0">
                  <c:v>ORGANITZACIÓ D'EMPRESA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taula'!$F$35:$V$35</c:f>
              <c:numCache>
                <c:formatCode>0.0%</c:formatCode>
                <c:ptCount val="17"/>
                <c:pt idx="0">
                  <c:v>6.9792671166827386E-2</c:v>
                </c:pt>
                <c:pt idx="1">
                  <c:v>8.1780229610854321E-2</c:v>
                </c:pt>
                <c:pt idx="2">
                  <c:v>5.6139507440833902E-2</c:v>
                </c:pt>
                <c:pt idx="3">
                  <c:v>4.0672882790050845E-2</c:v>
                </c:pt>
                <c:pt idx="4">
                  <c:v>5.9239227294212458E-2</c:v>
                </c:pt>
                <c:pt idx="5">
                  <c:v>6.6207236032488306E-2</c:v>
                </c:pt>
                <c:pt idx="6">
                  <c:v>7.7399999999999997E-2</c:v>
                </c:pt>
                <c:pt idx="7">
                  <c:v>8.6297621553357184E-2</c:v>
                </c:pt>
                <c:pt idx="8">
                  <c:v>9.4799999999999995E-2</c:v>
                </c:pt>
                <c:pt idx="9">
                  <c:v>0.10670408811692438</c:v>
                </c:pt>
                <c:pt idx="10">
                  <c:v>8.4971268490481991E-2</c:v>
                </c:pt>
                <c:pt idx="11">
                  <c:v>8.9300000000000004E-2</c:v>
                </c:pt>
                <c:pt idx="12">
                  <c:v>0.10456021402168809</c:v>
                </c:pt>
                <c:pt idx="13">
                  <c:v>0.10446798465231645</c:v>
                </c:pt>
                <c:pt idx="14">
                  <c:v>7.7624093909933231E-2</c:v>
                </c:pt>
                <c:pt idx="15">
                  <c:v>6.3E-2</c:v>
                </c:pt>
                <c:pt idx="16">
                  <c:v>6.6795188574221398E-2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56-413F-92F7-72C1CBA1B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taula'!$E$36</c:f>
              <c:strCache>
                <c:ptCount val="1"/>
                <c:pt idx="0">
                  <c:v>PINTURA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taula'!$F$36:$V$36</c:f>
              <c:numCache>
                <c:formatCode>0.0%</c:formatCode>
                <c:ptCount val="17"/>
                <c:pt idx="0">
                  <c:v>0.21739130434782608</c:v>
                </c:pt>
                <c:pt idx="1">
                  <c:v>0.10869565217391304</c:v>
                </c:pt>
                <c:pt idx="2">
                  <c:v>0.19580419580419581</c:v>
                </c:pt>
                <c:pt idx="3">
                  <c:v>0.14078014184397164</c:v>
                </c:pt>
                <c:pt idx="4">
                  <c:v>3.5381530840901051E-2</c:v>
                </c:pt>
                <c:pt idx="5">
                  <c:v>8.5469780072534973E-2</c:v>
                </c:pt>
                <c:pt idx="6">
                  <c:v>9.64E-2</c:v>
                </c:pt>
                <c:pt idx="7">
                  <c:v>8.970952886999646E-2</c:v>
                </c:pt>
                <c:pt idx="8">
                  <c:v>8.1799999999999998E-2</c:v>
                </c:pt>
                <c:pt idx="9">
                  <c:v>8.2606301266629961E-2</c:v>
                </c:pt>
                <c:pt idx="10">
                  <c:v>8.2606301266629961E-2</c:v>
                </c:pt>
                <c:pt idx="11">
                  <c:v>7.9600000000000004E-2</c:v>
                </c:pt>
                <c:pt idx="12">
                  <c:v>6.5355680134777938E-2</c:v>
                </c:pt>
                <c:pt idx="13">
                  <c:v>6.5547981122181437E-2</c:v>
                </c:pt>
                <c:pt idx="14">
                  <c:v>6.8443214450445627E-2</c:v>
                </c:pt>
                <c:pt idx="15">
                  <c:v>6.6000000000000003E-2</c:v>
                </c:pt>
                <c:pt idx="16">
                  <c:v>9.9796520967519856E-2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3A-4762-8C71-73ACAAC01B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taula'!$E$37</c:f>
              <c:strCache>
                <c:ptCount val="1"/>
                <c:pt idx="0">
                  <c:v>PRODUCCIÓ VEGETAL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taula'!$F$37:$V$37</c:f>
              <c:numCache>
                <c:formatCode>0.0%</c:formatCode>
                <c:ptCount val="17"/>
                <c:pt idx="0">
                  <c:v>0.10756188538487624</c:v>
                </c:pt>
                <c:pt idx="1">
                  <c:v>8.6529216963999567E-2</c:v>
                </c:pt>
                <c:pt idx="2">
                  <c:v>6.6215166939867134E-2</c:v>
                </c:pt>
                <c:pt idx="3">
                  <c:v>5.8291357370095442E-2</c:v>
                </c:pt>
                <c:pt idx="4">
                  <c:v>4.2165071770334933E-2</c:v>
                </c:pt>
                <c:pt idx="5">
                  <c:v>0.11473859423469775</c:v>
                </c:pt>
                <c:pt idx="6">
                  <c:v>0.1027</c:v>
                </c:pt>
                <c:pt idx="7">
                  <c:v>0.1144793152639087</c:v>
                </c:pt>
                <c:pt idx="8">
                  <c:v>0.13569999999999999</c:v>
                </c:pt>
                <c:pt idx="9">
                  <c:v>7.2064945878434636E-2</c:v>
                </c:pt>
                <c:pt idx="10">
                  <c:v>0.11130341616186593</c:v>
                </c:pt>
                <c:pt idx="11">
                  <c:v>9.2600000000000002E-2</c:v>
                </c:pt>
                <c:pt idx="12">
                  <c:v>0.11303962628865979</c:v>
                </c:pt>
                <c:pt idx="13">
                  <c:v>9.2511539073690918E-2</c:v>
                </c:pt>
                <c:pt idx="14">
                  <c:v>0.12426529141860379</c:v>
                </c:pt>
                <c:pt idx="15">
                  <c:v>0.11600000000000001</c:v>
                </c:pt>
                <c:pt idx="16">
                  <c:v>0.14255656860211877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22-4D63-B4C7-349B4471A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taula'!$E$38</c:f>
              <c:strCache>
                <c:ptCount val="1"/>
                <c:pt idx="0">
                  <c:v>PROJECTES ARQUITECTÒNICS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taula'!$F$38:$V$38</c:f>
              <c:numCache>
                <c:formatCode>0.0%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1.2206668800084456E-2</c:v>
                </c:pt>
                <c:pt idx="6">
                  <c:v>7.85E-2</c:v>
                </c:pt>
                <c:pt idx="7">
                  <c:v>0.11764705882352941</c:v>
                </c:pt>
                <c:pt idx="8">
                  <c:v>0.113</c:v>
                </c:pt>
                <c:pt idx="9">
                  <c:v>0.1256338028169014</c:v>
                </c:pt>
                <c:pt idx="10">
                  <c:v>0.15901530272787759</c:v>
                </c:pt>
                <c:pt idx="11">
                  <c:v>0.12820000000000001</c:v>
                </c:pt>
                <c:pt idx="12">
                  <c:v>0.1548371984071211</c:v>
                </c:pt>
                <c:pt idx="13">
                  <c:v>0.14642607304054508</c:v>
                </c:pt>
                <c:pt idx="14">
                  <c:v>0.12985384252710985</c:v>
                </c:pt>
                <c:pt idx="15">
                  <c:v>0.125</c:v>
                </c:pt>
                <c:pt idx="16">
                  <c:v>0.15211392361939155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8D-4A06-BE28-74876C5C4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taula'!$E$39</c:f>
              <c:strCache>
                <c:ptCount val="1"/>
                <c:pt idx="0">
                  <c:v>PROJECTES D'ENGINYERIA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taula'!$F$39:$V$39</c:f>
              <c:numCache>
                <c:formatCode>0.0%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7.5585789871504159E-3</c:v>
                </c:pt>
                <c:pt idx="4">
                  <c:v>5.1434960864703692E-2</c:v>
                </c:pt>
                <c:pt idx="5">
                  <c:v>8.0536912751677847E-2</c:v>
                </c:pt>
                <c:pt idx="6">
                  <c:v>9.64E-2</c:v>
                </c:pt>
                <c:pt idx="7">
                  <c:v>9.1485507246376815E-2</c:v>
                </c:pt>
                <c:pt idx="8">
                  <c:v>0.10249999999999999</c:v>
                </c:pt>
                <c:pt idx="9">
                  <c:v>0.10247994164843181</c:v>
                </c:pt>
                <c:pt idx="10">
                  <c:v>8.3333333333333343E-2</c:v>
                </c:pt>
                <c:pt idx="11">
                  <c:v>4.48E-2</c:v>
                </c:pt>
                <c:pt idx="12">
                  <c:v>6.8660022148394256E-2</c:v>
                </c:pt>
                <c:pt idx="13">
                  <c:v>0.13885778275475927</c:v>
                </c:pt>
                <c:pt idx="14">
                  <c:v>0.1251348435814455</c:v>
                </c:pt>
                <c:pt idx="15">
                  <c:v>7.8E-2</c:v>
                </c:pt>
                <c:pt idx="16">
                  <c:v>7.4427131072410641E-2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92-436C-BC04-293C7918F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taula'!$E$40</c:f>
              <c:strCache>
                <c:ptCount val="1"/>
                <c:pt idx="0">
                  <c:v>QUÍMICA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taula'!$F$40:$V$40</c:f>
              <c:numCache>
                <c:formatCode>0.0%</c:formatCode>
                <c:ptCount val="17"/>
                <c:pt idx="0">
                  <c:v>6.3956639566395662E-2</c:v>
                </c:pt>
                <c:pt idx="1">
                  <c:v>6.2461810034625573E-2</c:v>
                </c:pt>
                <c:pt idx="2">
                  <c:v>5.4341919356591675E-2</c:v>
                </c:pt>
                <c:pt idx="3">
                  <c:v>7.8423236514522821E-2</c:v>
                </c:pt>
                <c:pt idx="4">
                  <c:v>8.1756742877097832E-2</c:v>
                </c:pt>
                <c:pt idx="5">
                  <c:v>0.1344998365889836</c:v>
                </c:pt>
                <c:pt idx="6">
                  <c:v>9.8900000000000002E-2</c:v>
                </c:pt>
                <c:pt idx="7">
                  <c:v>0.13001093294460642</c:v>
                </c:pt>
                <c:pt idx="8">
                  <c:v>0.13009999999999999</c:v>
                </c:pt>
                <c:pt idx="9">
                  <c:v>0.13412283757111343</c:v>
                </c:pt>
                <c:pt idx="10">
                  <c:v>0.15744758598638833</c:v>
                </c:pt>
                <c:pt idx="11">
                  <c:v>0.14680000000000001</c:v>
                </c:pt>
                <c:pt idx="12">
                  <c:v>0.15537655706677228</c:v>
                </c:pt>
                <c:pt idx="13">
                  <c:v>0.10293132871060419</c:v>
                </c:pt>
                <c:pt idx="14">
                  <c:v>7.9312212836821092E-2</c:v>
                </c:pt>
                <c:pt idx="15">
                  <c:v>7.8E-2</c:v>
                </c:pt>
                <c:pt idx="16">
                  <c:v>7.984901277584204E-2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D6-4A1D-A4AB-8FFCA92C2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taula'!$E$41</c:f>
              <c:strCache>
                <c:ptCount val="1"/>
                <c:pt idx="0">
                  <c:v>SISTEMES INFORMÀTICS I COMPUTACIÓ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taula'!$F$41:$V$41</c:f>
              <c:numCache>
                <c:formatCode>0.0%</c:formatCode>
                <c:ptCount val="17"/>
                <c:pt idx="0">
                  <c:v>0.11839049510282386</c:v>
                </c:pt>
                <c:pt idx="1">
                  <c:v>0.15501913121764574</c:v>
                </c:pt>
                <c:pt idx="2">
                  <c:v>0.1544480467004497</c:v>
                </c:pt>
                <c:pt idx="3">
                  <c:v>0.12293225048087199</c:v>
                </c:pt>
                <c:pt idx="4">
                  <c:v>0.1356057943852251</c:v>
                </c:pt>
                <c:pt idx="5">
                  <c:v>0.11891568666533786</c:v>
                </c:pt>
                <c:pt idx="6">
                  <c:v>0.1202</c:v>
                </c:pt>
                <c:pt idx="7">
                  <c:v>0.12975923852183649</c:v>
                </c:pt>
                <c:pt idx="8">
                  <c:v>0.1164</c:v>
                </c:pt>
                <c:pt idx="9">
                  <c:v>0.11197274568510038</c:v>
                </c:pt>
                <c:pt idx="10">
                  <c:v>0.10402605247262128</c:v>
                </c:pt>
                <c:pt idx="11">
                  <c:v>9.9500000000000005E-2</c:v>
                </c:pt>
                <c:pt idx="12">
                  <c:v>0.10172536472868023</c:v>
                </c:pt>
                <c:pt idx="13">
                  <c:v>9.1310484954161594E-2</c:v>
                </c:pt>
                <c:pt idx="14">
                  <c:v>8.7563023542022306E-2</c:v>
                </c:pt>
                <c:pt idx="15">
                  <c:v>8.1000000000000003E-2</c:v>
                </c:pt>
                <c:pt idx="16">
                  <c:v>8.0943828169499743E-2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06-48F7-8456-6701B9C94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taula'!$E$42</c:f>
              <c:strCache>
                <c:ptCount val="1"/>
                <c:pt idx="0">
                  <c:v>TECNOLOGIA D'ALIMENTS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taula'!$F$42:$V$42</c:f>
              <c:numCache>
                <c:formatCode>0.0%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3.22265625E-2</c:v>
                </c:pt>
                <c:pt idx="6">
                  <c:v>2.3E-2</c:v>
                </c:pt>
                <c:pt idx="7">
                  <c:v>4.5783132530120486E-2</c:v>
                </c:pt>
                <c:pt idx="8">
                  <c:v>4.1500000000000002E-2</c:v>
                </c:pt>
                <c:pt idx="9">
                  <c:v>5.5891635981062601E-2</c:v>
                </c:pt>
                <c:pt idx="10">
                  <c:v>4.8114087698254038E-2</c:v>
                </c:pt>
                <c:pt idx="11">
                  <c:v>4.1099999999999998E-2</c:v>
                </c:pt>
                <c:pt idx="12">
                  <c:v>5.019774870702768E-2</c:v>
                </c:pt>
                <c:pt idx="13">
                  <c:v>5.9689229356467942E-2</c:v>
                </c:pt>
                <c:pt idx="14">
                  <c:v>4.0410178503608056E-2</c:v>
                </c:pt>
                <c:pt idx="15">
                  <c:v>3.7999999999999999E-2</c:v>
                </c:pt>
                <c:pt idx="16">
                  <c:v>3.5445232116269251E-2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FA-454A-9510-DB1702F33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taula'!$E$43</c:f>
              <c:strCache>
                <c:ptCount val="1"/>
                <c:pt idx="0">
                  <c:v>TERMODINÀMICA APLICADA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taula'!$F$43:$V$43</c:f>
              <c:numCache>
                <c:formatCode>0.0%</c:formatCode>
                <c:ptCount val="17"/>
                <c:pt idx="0">
                  <c:v>0.14187446259673259</c:v>
                </c:pt>
                <c:pt idx="1">
                  <c:v>6.3258785942492013E-2</c:v>
                </c:pt>
                <c:pt idx="2">
                  <c:v>0.10277629471436199</c:v>
                </c:pt>
                <c:pt idx="3">
                  <c:v>9.4684385382059796E-2</c:v>
                </c:pt>
                <c:pt idx="4">
                  <c:v>0.16717095310136157</c:v>
                </c:pt>
                <c:pt idx="5">
                  <c:v>0</c:v>
                </c:pt>
                <c:pt idx="6">
                  <c:v>0.12379999999999999</c:v>
                </c:pt>
                <c:pt idx="7">
                  <c:v>0.10329171396140749</c:v>
                </c:pt>
                <c:pt idx="8">
                  <c:v>0.1391</c:v>
                </c:pt>
                <c:pt idx="9">
                  <c:v>0.13439849624060152</c:v>
                </c:pt>
                <c:pt idx="10">
                  <c:v>0.14019995349918621</c:v>
                </c:pt>
                <c:pt idx="11">
                  <c:v>8.3400000000000002E-2</c:v>
                </c:pt>
                <c:pt idx="12">
                  <c:v>0.14657568865301998</c:v>
                </c:pt>
                <c:pt idx="13">
                  <c:v>0.16364591541896506</c:v>
                </c:pt>
                <c:pt idx="14">
                  <c:v>9.585829643136233E-2</c:v>
                </c:pt>
                <c:pt idx="15">
                  <c:v>6.5000000000000002E-2</c:v>
                </c:pt>
                <c:pt idx="16">
                  <c:v>5.5327868852459022E-2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F8-47AD-8E38-43B0C6C7F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 i taula'!$E$44</c:f>
              <c:strCache>
                <c:ptCount val="1"/>
                <c:pt idx="0">
                  <c:v>URBANISME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taula'!$F$1:$V$1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taula'!$F$44:$V$44</c:f>
              <c:numCache>
                <c:formatCode>0.0%</c:formatCode>
                <c:ptCount val="17"/>
                <c:pt idx="0">
                  <c:v>3.1444336738498301E-2</c:v>
                </c:pt>
                <c:pt idx="1">
                  <c:v>2.1648309912647174E-2</c:v>
                </c:pt>
                <c:pt idx="2">
                  <c:v>1.3478434504792332E-2</c:v>
                </c:pt>
                <c:pt idx="3">
                  <c:v>6.0792968903953026E-2</c:v>
                </c:pt>
                <c:pt idx="4">
                  <c:v>0</c:v>
                </c:pt>
                <c:pt idx="5">
                  <c:v>0</c:v>
                </c:pt>
                <c:pt idx="6">
                  <c:v>6.1100000000000002E-2</c:v>
                </c:pt>
                <c:pt idx="7">
                  <c:v>5.7217847769028878E-2</c:v>
                </c:pt>
                <c:pt idx="8">
                  <c:v>8.7599999999999997E-2</c:v>
                </c:pt>
                <c:pt idx="9">
                  <c:v>6.718666903031377E-2</c:v>
                </c:pt>
                <c:pt idx="10">
                  <c:v>7.6735000940379897E-2</c:v>
                </c:pt>
                <c:pt idx="11">
                  <c:v>8.2100000000000006E-2</c:v>
                </c:pt>
                <c:pt idx="12">
                  <c:v>0.1056325355407594</c:v>
                </c:pt>
                <c:pt idx="13">
                  <c:v>9.9467999355150744E-2</c:v>
                </c:pt>
                <c:pt idx="14">
                  <c:v>9.7717806179819774E-2</c:v>
                </c:pt>
                <c:pt idx="15">
                  <c:v>0.121</c:v>
                </c:pt>
                <c:pt idx="16">
                  <c:v>0.12057734503565552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94-4654-BE51-F76A7C4B0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683631"/>
        <c:axId val="1502687951"/>
      </c:lineChart>
      <c:catAx>
        <c:axId val="150268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7951"/>
        <c:crosses val="autoZero"/>
        <c:auto val="1"/>
        <c:lblAlgn val="ctr"/>
        <c:lblOffset val="100"/>
        <c:noMultiLvlLbl val="0"/>
      </c:catAx>
      <c:valAx>
        <c:axId val="1502687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268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Evolució</a:t>
            </a:r>
            <a:r>
              <a:rPr lang="ca-ES" sz="1200" baseline="0"/>
              <a:t> d'oferta de crèdits de docència en </a:t>
            </a:r>
            <a:r>
              <a:rPr lang="ca-ES" sz="1200" b="1" baseline="0"/>
              <a:t>ANGLÈS</a:t>
            </a:r>
            <a:r>
              <a:rPr lang="ca-ES" sz="1200" baseline="0"/>
              <a:t> des de 2010 fins l'actualitat</a:t>
            </a:r>
            <a:endParaRPr lang="ca-E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taula'!$F$51:$F$67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taula'!$K$51:$K$67</c:f>
              <c:numCache>
                <c:formatCode>0.0%</c:formatCode>
                <c:ptCount val="17"/>
                <c:pt idx="0">
                  <c:v>1.946943266995969E-2</c:v>
                </c:pt>
                <c:pt idx="1">
                  <c:v>3.1955196869024705E-2</c:v>
                </c:pt>
                <c:pt idx="2">
                  <c:v>3.6927190583028562E-2</c:v>
                </c:pt>
                <c:pt idx="3">
                  <c:v>3.6915906907182751E-2</c:v>
                </c:pt>
                <c:pt idx="4">
                  <c:v>4.2576007781860631E-2</c:v>
                </c:pt>
                <c:pt idx="5">
                  <c:v>6.5987836199857472E-2</c:v>
                </c:pt>
                <c:pt idx="6">
                  <c:v>6.4025808387726008E-2</c:v>
                </c:pt>
                <c:pt idx="7">
                  <c:v>7.1056707890317955E-2</c:v>
                </c:pt>
                <c:pt idx="8">
                  <c:v>7.2076754937129214E-2</c:v>
                </c:pt>
                <c:pt idx="9">
                  <c:v>7.4342276244911978E-2</c:v>
                </c:pt>
                <c:pt idx="10">
                  <c:v>7.0245774367546546E-2</c:v>
                </c:pt>
                <c:pt idx="11">
                  <c:v>8.182955552133242E-2</c:v>
                </c:pt>
                <c:pt idx="12">
                  <c:v>6.7930703432448142E-2</c:v>
                </c:pt>
                <c:pt idx="13">
                  <c:v>5.6996670387700447E-2</c:v>
                </c:pt>
                <c:pt idx="14">
                  <c:v>5.7458618706720511E-2</c:v>
                </c:pt>
                <c:pt idx="15">
                  <c:v>5.6000000000000001E-2</c:v>
                </c:pt>
                <c:pt idx="16">
                  <c:v>5.5863408200754951E-2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0-4CE4-A052-A0372F73A44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44274879"/>
        <c:axId val="1644284479"/>
      </c:barChart>
      <c:catAx>
        <c:axId val="1644274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644284479"/>
        <c:crosses val="autoZero"/>
        <c:auto val="1"/>
        <c:lblAlgn val="ctr"/>
        <c:lblOffset val="100"/>
        <c:noMultiLvlLbl val="0"/>
      </c:catAx>
      <c:valAx>
        <c:axId val="1644284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644274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Evolució</a:t>
            </a:r>
            <a:r>
              <a:rPr lang="ca-ES" sz="1200" baseline="0"/>
              <a:t> d'oferta de crèdits de docència en </a:t>
            </a:r>
            <a:r>
              <a:rPr lang="ca-ES" sz="1200" b="1" baseline="0"/>
              <a:t>VALENCIÀ</a:t>
            </a:r>
            <a:r>
              <a:rPr lang="ca-ES" sz="1200" baseline="0"/>
              <a:t> des de 2010 fins l'actualitat</a:t>
            </a:r>
            <a:endParaRPr lang="ca-E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taula'!$F$51:$F$67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taula'!$J$51:$J$67</c:f>
              <c:numCache>
                <c:formatCode>0.0%</c:formatCode>
                <c:ptCount val="17"/>
                <c:pt idx="0">
                  <c:v>9.0276879956180847E-2</c:v>
                </c:pt>
                <c:pt idx="1">
                  <c:v>7.9987593766187248E-2</c:v>
                </c:pt>
                <c:pt idx="2">
                  <c:v>6.5995496036679938E-2</c:v>
                </c:pt>
                <c:pt idx="3">
                  <c:v>5.3306778435573257E-2</c:v>
                </c:pt>
                <c:pt idx="4">
                  <c:v>4.8906964620397467E-2</c:v>
                </c:pt>
                <c:pt idx="5">
                  <c:v>7.8345391029718631E-2</c:v>
                </c:pt>
                <c:pt idx="6">
                  <c:v>7.6349688648810865E-2</c:v>
                </c:pt>
                <c:pt idx="7">
                  <c:v>8.652065107711869E-2</c:v>
                </c:pt>
                <c:pt idx="8">
                  <c:v>8.8928492547657709E-2</c:v>
                </c:pt>
                <c:pt idx="9">
                  <c:v>7.9303787883037241E-2</c:v>
                </c:pt>
                <c:pt idx="10">
                  <c:v>7.5947241618069622E-2</c:v>
                </c:pt>
                <c:pt idx="11">
                  <c:v>7.2497820628930482E-2</c:v>
                </c:pt>
                <c:pt idx="12">
                  <c:v>8.0148565682903641E-2</c:v>
                </c:pt>
                <c:pt idx="13">
                  <c:v>7.5627941697978082E-2</c:v>
                </c:pt>
                <c:pt idx="14">
                  <c:v>7.1215079422469685E-2</c:v>
                </c:pt>
                <c:pt idx="15">
                  <c:v>6.9000000000000006E-2</c:v>
                </c:pt>
                <c:pt idx="16">
                  <c:v>7.2645515912546171E-2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02-4AA7-B116-2546CE595E4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44274879"/>
        <c:axId val="1644284479"/>
      </c:barChart>
      <c:catAx>
        <c:axId val="1644274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644284479"/>
        <c:crosses val="autoZero"/>
        <c:auto val="1"/>
        <c:lblAlgn val="ctr"/>
        <c:lblOffset val="100"/>
        <c:noMultiLvlLbl val="0"/>
      </c:catAx>
      <c:valAx>
        <c:axId val="1644284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644274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Evolució</a:t>
            </a:r>
            <a:r>
              <a:rPr lang="ca-ES" sz="1200" baseline="0"/>
              <a:t> d'oferta de crèdits de docència en </a:t>
            </a:r>
            <a:r>
              <a:rPr lang="ca-ES" sz="1200" b="1" baseline="0"/>
              <a:t>VALENCIÀ</a:t>
            </a:r>
            <a:r>
              <a:rPr lang="ca-ES" sz="1200" baseline="0"/>
              <a:t> des de 2010 fins l'actualitat</a:t>
            </a:r>
            <a:endParaRPr lang="ca-E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taula'!$F$51:$F$67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taula'!$J$51:$J$67</c:f>
              <c:numCache>
                <c:formatCode>0.0%</c:formatCode>
                <c:ptCount val="17"/>
                <c:pt idx="0">
                  <c:v>9.0276879956180847E-2</c:v>
                </c:pt>
                <c:pt idx="1">
                  <c:v>7.9987593766187248E-2</c:v>
                </c:pt>
                <c:pt idx="2">
                  <c:v>6.5995496036679938E-2</c:v>
                </c:pt>
                <c:pt idx="3">
                  <c:v>5.3306778435573257E-2</c:v>
                </c:pt>
                <c:pt idx="4">
                  <c:v>4.8906964620397467E-2</c:v>
                </c:pt>
                <c:pt idx="5">
                  <c:v>7.8345391029718631E-2</c:v>
                </c:pt>
                <c:pt idx="6">
                  <c:v>7.6349688648810865E-2</c:v>
                </c:pt>
                <c:pt idx="7">
                  <c:v>8.652065107711869E-2</c:v>
                </c:pt>
                <c:pt idx="8">
                  <c:v>8.8928492547657709E-2</c:v>
                </c:pt>
                <c:pt idx="9">
                  <c:v>7.9303787883037241E-2</c:v>
                </c:pt>
                <c:pt idx="10">
                  <c:v>7.5947241618069622E-2</c:v>
                </c:pt>
                <c:pt idx="11">
                  <c:v>7.2497820628930482E-2</c:v>
                </c:pt>
                <c:pt idx="12">
                  <c:v>8.0148565682903641E-2</c:v>
                </c:pt>
                <c:pt idx="13">
                  <c:v>7.5627941697978082E-2</c:v>
                </c:pt>
                <c:pt idx="14">
                  <c:v>7.1215079422469685E-2</c:v>
                </c:pt>
                <c:pt idx="15">
                  <c:v>6.9000000000000006E-2</c:v>
                </c:pt>
                <c:pt idx="16">
                  <c:v>7.2645515912546171E-2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DF-4386-8969-DFF94955F05F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 i taula'!$F$51:$F$67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dep i taula'!$K$51:$K$67</c:f>
              <c:numCache>
                <c:formatCode>0.0%</c:formatCode>
                <c:ptCount val="17"/>
                <c:pt idx="0">
                  <c:v>1.946943266995969E-2</c:v>
                </c:pt>
                <c:pt idx="1">
                  <c:v>3.1955196869024705E-2</c:v>
                </c:pt>
                <c:pt idx="2">
                  <c:v>3.6927190583028562E-2</c:v>
                </c:pt>
                <c:pt idx="3">
                  <c:v>3.6915906907182751E-2</c:v>
                </c:pt>
                <c:pt idx="4">
                  <c:v>4.2576007781860631E-2</c:v>
                </c:pt>
                <c:pt idx="5">
                  <c:v>6.5987836199857472E-2</c:v>
                </c:pt>
                <c:pt idx="6">
                  <c:v>6.4025808387726008E-2</c:v>
                </c:pt>
                <c:pt idx="7">
                  <c:v>7.1056707890317955E-2</c:v>
                </c:pt>
                <c:pt idx="8">
                  <c:v>7.2076754937129214E-2</c:v>
                </c:pt>
                <c:pt idx="9">
                  <c:v>7.4342276244911978E-2</c:v>
                </c:pt>
                <c:pt idx="10">
                  <c:v>7.0245774367546546E-2</c:v>
                </c:pt>
                <c:pt idx="11">
                  <c:v>8.182955552133242E-2</c:v>
                </c:pt>
                <c:pt idx="12">
                  <c:v>6.7930703432448142E-2</c:v>
                </c:pt>
                <c:pt idx="13">
                  <c:v>5.6996670387700447E-2</c:v>
                </c:pt>
                <c:pt idx="14">
                  <c:v>5.7458618706720511E-2</c:v>
                </c:pt>
                <c:pt idx="15">
                  <c:v>5.6000000000000001E-2</c:v>
                </c:pt>
                <c:pt idx="16">
                  <c:v>5.5863408200754951E-2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DF-4386-8969-DFF94955F05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44274879"/>
        <c:axId val="1644284479"/>
      </c:barChart>
      <c:catAx>
        <c:axId val="1644274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644284479"/>
        <c:crosses val="autoZero"/>
        <c:auto val="1"/>
        <c:lblAlgn val="ctr"/>
        <c:lblOffset val="100"/>
        <c:noMultiLvlLbl val="0"/>
      </c:catAx>
      <c:valAx>
        <c:axId val="1644284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644274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13" Type="http://schemas.openxmlformats.org/officeDocument/2006/relationships/chart" Target="../charts/chart16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12" Type="http://schemas.openxmlformats.org/officeDocument/2006/relationships/chart" Target="../charts/chart15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Relationship Id="rId14" Type="http://schemas.openxmlformats.org/officeDocument/2006/relationships/chart" Target="../charts/chart17.xml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30.xml"/><Relationship Id="rId18" Type="http://schemas.openxmlformats.org/officeDocument/2006/relationships/chart" Target="../charts/chart35.xml"/><Relationship Id="rId26" Type="http://schemas.openxmlformats.org/officeDocument/2006/relationships/chart" Target="../charts/chart43.xml"/><Relationship Id="rId39" Type="http://schemas.openxmlformats.org/officeDocument/2006/relationships/chart" Target="../charts/chart56.xml"/><Relationship Id="rId21" Type="http://schemas.openxmlformats.org/officeDocument/2006/relationships/chart" Target="../charts/chart38.xml"/><Relationship Id="rId34" Type="http://schemas.openxmlformats.org/officeDocument/2006/relationships/chart" Target="../charts/chart51.xml"/><Relationship Id="rId42" Type="http://schemas.openxmlformats.org/officeDocument/2006/relationships/chart" Target="../charts/chart59.xml"/><Relationship Id="rId7" Type="http://schemas.openxmlformats.org/officeDocument/2006/relationships/chart" Target="../charts/chart24.xml"/><Relationship Id="rId2" Type="http://schemas.openxmlformats.org/officeDocument/2006/relationships/chart" Target="../charts/chart19.xml"/><Relationship Id="rId16" Type="http://schemas.openxmlformats.org/officeDocument/2006/relationships/chart" Target="../charts/chart33.xml"/><Relationship Id="rId20" Type="http://schemas.openxmlformats.org/officeDocument/2006/relationships/chart" Target="../charts/chart37.xml"/><Relationship Id="rId29" Type="http://schemas.openxmlformats.org/officeDocument/2006/relationships/chart" Target="../charts/chart46.xml"/><Relationship Id="rId41" Type="http://schemas.openxmlformats.org/officeDocument/2006/relationships/chart" Target="../charts/chart58.xml"/><Relationship Id="rId1" Type="http://schemas.openxmlformats.org/officeDocument/2006/relationships/chart" Target="../charts/chart18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24" Type="http://schemas.openxmlformats.org/officeDocument/2006/relationships/chart" Target="../charts/chart41.xml"/><Relationship Id="rId32" Type="http://schemas.openxmlformats.org/officeDocument/2006/relationships/chart" Target="../charts/chart49.xml"/><Relationship Id="rId37" Type="http://schemas.openxmlformats.org/officeDocument/2006/relationships/chart" Target="../charts/chart54.xml"/><Relationship Id="rId40" Type="http://schemas.openxmlformats.org/officeDocument/2006/relationships/chart" Target="../charts/chart57.xml"/><Relationship Id="rId5" Type="http://schemas.openxmlformats.org/officeDocument/2006/relationships/chart" Target="../charts/chart22.xml"/><Relationship Id="rId15" Type="http://schemas.openxmlformats.org/officeDocument/2006/relationships/chart" Target="../charts/chart32.xml"/><Relationship Id="rId23" Type="http://schemas.openxmlformats.org/officeDocument/2006/relationships/chart" Target="../charts/chart40.xml"/><Relationship Id="rId28" Type="http://schemas.openxmlformats.org/officeDocument/2006/relationships/chart" Target="../charts/chart45.xml"/><Relationship Id="rId36" Type="http://schemas.openxmlformats.org/officeDocument/2006/relationships/chart" Target="../charts/chart53.xml"/><Relationship Id="rId10" Type="http://schemas.openxmlformats.org/officeDocument/2006/relationships/chart" Target="../charts/chart27.xml"/><Relationship Id="rId19" Type="http://schemas.openxmlformats.org/officeDocument/2006/relationships/chart" Target="../charts/chart36.xml"/><Relationship Id="rId31" Type="http://schemas.openxmlformats.org/officeDocument/2006/relationships/chart" Target="../charts/chart48.xml"/><Relationship Id="rId44" Type="http://schemas.openxmlformats.org/officeDocument/2006/relationships/chart" Target="../charts/chart61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Relationship Id="rId14" Type="http://schemas.openxmlformats.org/officeDocument/2006/relationships/chart" Target="../charts/chart31.xml"/><Relationship Id="rId22" Type="http://schemas.openxmlformats.org/officeDocument/2006/relationships/chart" Target="../charts/chart39.xml"/><Relationship Id="rId27" Type="http://schemas.openxmlformats.org/officeDocument/2006/relationships/chart" Target="../charts/chart44.xml"/><Relationship Id="rId30" Type="http://schemas.openxmlformats.org/officeDocument/2006/relationships/chart" Target="../charts/chart47.xml"/><Relationship Id="rId35" Type="http://schemas.openxmlformats.org/officeDocument/2006/relationships/chart" Target="../charts/chart52.xml"/><Relationship Id="rId43" Type="http://schemas.openxmlformats.org/officeDocument/2006/relationships/chart" Target="../charts/chart60.xml"/><Relationship Id="rId8" Type="http://schemas.openxmlformats.org/officeDocument/2006/relationships/chart" Target="../charts/chart25.xml"/><Relationship Id="rId3" Type="http://schemas.openxmlformats.org/officeDocument/2006/relationships/chart" Target="../charts/chart20.xml"/><Relationship Id="rId12" Type="http://schemas.openxmlformats.org/officeDocument/2006/relationships/chart" Target="../charts/chart29.xml"/><Relationship Id="rId17" Type="http://schemas.openxmlformats.org/officeDocument/2006/relationships/chart" Target="../charts/chart34.xml"/><Relationship Id="rId25" Type="http://schemas.openxmlformats.org/officeDocument/2006/relationships/chart" Target="../charts/chart42.xml"/><Relationship Id="rId33" Type="http://schemas.openxmlformats.org/officeDocument/2006/relationships/chart" Target="../charts/chart50.xml"/><Relationship Id="rId38" Type="http://schemas.openxmlformats.org/officeDocument/2006/relationships/chart" Target="../charts/chart55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9.xml"/><Relationship Id="rId13" Type="http://schemas.openxmlformats.org/officeDocument/2006/relationships/chart" Target="../charts/chart74.xml"/><Relationship Id="rId3" Type="http://schemas.openxmlformats.org/officeDocument/2006/relationships/chart" Target="../charts/chart64.xml"/><Relationship Id="rId7" Type="http://schemas.openxmlformats.org/officeDocument/2006/relationships/chart" Target="../charts/chart68.xml"/><Relationship Id="rId12" Type="http://schemas.openxmlformats.org/officeDocument/2006/relationships/chart" Target="../charts/chart73.xml"/><Relationship Id="rId2" Type="http://schemas.openxmlformats.org/officeDocument/2006/relationships/chart" Target="../charts/chart63.xml"/><Relationship Id="rId1" Type="http://schemas.openxmlformats.org/officeDocument/2006/relationships/chart" Target="../charts/chart62.xml"/><Relationship Id="rId6" Type="http://schemas.openxmlformats.org/officeDocument/2006/relationships/chart" Target="../charts/chart67.xml"/><Relationship Id="rId11" Type="http://schemas.openxmlformats.org/officeDocument/2006/relationships/chart" Target="../charts/chart72.xml"/><Relationship Id="rId5" Type="http://schemas.openxmlformats.org/officeDocument/2006/relationships/chart" Target="../charts/chart66.xml"/><Relationship Id="rId15" Type="http://schemas.openxmlformats.org/officeDocument/2006/relationships/chart" Target="../charts/chart76.xml"/><Relationship Id="rId10" Type="http://schemas.openxmlformats.org/officeDocument/2006/relationships/chart" Target="../charts/chart71.xml"/><Relationship Id="rId4" Type="http://schemas.openxmlformats.org/officeDocument/2006/relationships/chart" Target="../charts/chart65.xml"/><Relationship Id="rId9" Type="http://schemas.openxmlformats.org/officeDocument/2006/relationships/chart" Target="../charts/chart70.xml"/><Relationship Id="rId14" Type="http://schemas.openxmlformats.org/officeDocument/2006/relationships/chart" Target="../charts/chart75.xml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89.xml"/><Relationship Id="rId18" Type="http://schemas.openxmlformats.org/officeDocument/2006/relationships/chart" Target="../charts/chart94.xml"/><Relationship Id="rId26" Type="http://schemas.openxmlformats.org/officeDocument/2006/relationships/chart" Target="../charts/chart102.xml"/><Relationship Id="rId39" Type="http://schemas.openxmlformats.org/officeDocument/2006/relationships/chart" Target="../charts/chart115.xml"/><Relationship Id="rId21" Type="http://schemas.openxmlformats.org/officeDocument/2006/relationships/chart" Target="../charts/chart97.xml"/><Relationship Id="rId34" Type="http://schemas.openxmlformats.org/officeDocument/2006/relationships/chart" Target="../charts/chart110.xml"/><Relationship Id="rId42" Type="http://schemas.openxmlformats.org/officeDocument/2006/relationships/chart" Target="../charts/chart118.xml"/><Relationship Id="rId7" Type="http://schemas.openxmlformats.org/officeDocument/2006/relationships/chart" Target="../charts/chart83.xml"/><Relationship Id="rId2" Type="http://schemas.openxmlformats.org/officeDocument/2006/relationships/chart" Target="../charts/chart78.xml"/><Relationship Id="rId16" Type="http://schemas.openxmlformats.org/officeDocument/2006/relationships/chart" Target="../charts/chart92.xml"/><Relationship Id="rId20" Type="http://schemas.openxmlformats.org/officeDocument/2006/relationships/chart" Target="../charts/chart96.xml"/><Relationship Id="rId29" Type="http://schemas.openxmlformats.org/officeDocument/2006/relationships/chart" Target="../charts/chart105.xml"/><Relationship Id="rId41" Type="http://schemas.openxmlformats.org/officeDocument/2006/relationships/chart" Target="../charts/chart117.xml"/><Relationship Id="rId1" Type="http://schemas.openxmlformats.org/officeDocument/2006/relationships/chart" Target="../charts/chart77.xml"/><Relationship Id="rId6" Type="http://schemas.openxmlformats.org/officeDocument/2006/relationships/chart" Target="../charts/chart82.xml"/><Relationship Id="rId11" Type="http://schemas.openxmlformats.org/officeDocument/2006/relationships/chart" Target="../charts/chart87.xml"/><Relationship Id="rId24" Type="http://schemas.openxmlformats.org/officeDocument/2006/relationships/chart" Target="../charts/chart100.xml"/><Relationship Id="rId32" Type="http://schemas.openxmlformats.org/officeDocument/2006/relationships/chart" Target="../charts/chart108.xml"/><Relationship Id="rId37" Type="http://schemas.openxmlformats.org/officeDocument/2006/relationships/chart" Target="../charts/chart113.xml"/><Relationship Id="rId40" Type="http://schemas.openxmlformats.org/officeDocument/2006/relationships/chart" Target="../charts/chart116.xml"/><Relationship Id="rId5" Type="http://schemas.openxmlformats.org/officeDocument/2006/relationships/chart" Target="../charts/chart81.xml"/><Relationship Id="rId15" Type="http://schemas.openxmlformats.org/officeDocument/2006/relationships/chart" Target="../charts/chart91.xml"/><Relationship Id="rId23" Type="http://schemas.openxmlformats.org/officeDocument/2006/relationships/chart" Target="../charts/chart99.xml"/><Relationship Id="rId28" Type="http://schemas.openxmlformats.org/officeDocument/2006/relationships/chart" Target="../charts/chart104.xml"/><Relationship Id="rId36" Type="http://schemas.openxmlformats.org/officeDocument/2006/relationships/chart" Target="../charts/chart112.xml"/><Relationship Id="rId10" Type="http://schemas.openxmlformats.org/officeDocument/2006/relationships/chart" Target="../charts/chart86.xml"/><Relationship Id="rId19" Type="http://schemas.openxmlformats.org/officeDocument/2006/relationships/chart" Target="../charts/chart95.xml"/><Relationship Id="rId31" Type="http://schemas.openxmlformats.org/officeDocument/2006/relationships/chart" Target="../charts/chart107.xml"/><Relationship Id="rId44" Type="http://schemas.openxmlformats.org/officeDocument/2006/relationships/chart" Target="../charts/chart120.xml"/><Relationship Id="rId4" Type="http://schemas.openxmlformats.org/officeDocument/2006/relationships/chart" Target="../charts/chart80.xml"/><Relationship Id="rId9" Type="http://schemas.openxmlformats.org/officeDocument/2006/relationships/chart" Target="../charts/chart85.xml"/><Relationship Id="rId14" Type="http://schemas.openxmlformats.org/officeDocument/2006/relationships/chart" Target="../charts/chart90.xml"/><Relationship Id="rId22" Type="http://schemas.openxmlformats.org/officeDocument/2006/relationships/chart" Target="../charts/chart98.xml"/><Relationship Id="rId27" Type="http://schemas.openxmlformats.org/officeDocument/2006/relationships/chart" Target="../charts/chart103.xml"/><Relationship Id="rId30" Type="http://schemas.openxmlformats.org/officeDocument/2006/relationships/chart" Target="../charts/chart106.xml"/><Relationship Id="rId35" Type="http://schemas.openxmlformats.org/officeDocument/2006/relationships/chart" Target="../charts/chart111.xml"/><Relationship Id="rId43" Type="http://schemas.openxmlformats.org/officeDocument/2006/relationships/chart" Target="../charts/chart119.xml"/><Relationship Id="rId8" Type="http://schemas.openxmlformats.org/officeDocument/2006/relationships/chart" Target="../charts/chart84.xml"/><Relationship Id="rId3" Type="http://schemas.openxmlformats.org/officeDocument/2006/relationships/chart" Target="../charts/chart79.xml"/><Relationship Id="rId12" Type="http://schemas.openxmlformats.org/officeDocument/2006/relationships/chart" Target="../charts/chart88.xml"/><Relationship Id="rId17" Type="http://schemas.openxmlformats.org/officeDocument/2006/relationships/chart" Target="../charts/chart93.xml"/><Relationship Id="rId25" Type="http://schemas.openxmlformats.org/officeDocument/2006/relationships/chart" Target="../charts/chart101.xml"/><Relationship Id="rId33" Type="http://schemas.openxmlformats.org/officeDocument/2006/relationships/chart" Target="../charts/chart109.xml"/><Relationship Id="rId38" Type="http://schemas.openxmlformats.org/officeDocument/2006/relationships/chart" Target="../charts/chart1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23812</xdr:colOff>
      <xdr:row>8</xdr:row>
      <xdr:rowOff>133350</xdr:rowOff>
    </xdr:from>
    <xdr:to>
      <xdr:col>16</xdr:col>
      <xdr:colOff>304800</xdr:colOff>
      <xdr:row>25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2CFB244-E6F3-4658-A3A1-DB83E47425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27</xdr:row>
      <xdr:rowOff>0</xdr:rowOff>
    </xdr:from>
    <xdr:to>
      <xdr:col>16</xdr:col>
      <xdr:colOff>566738</xdr:colOff>
      <xdr:row>43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D4170E9-DC02-4769-ABE0-9571BED5F8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442912</xdr:colOff>
      <xdr:row>41</xdr:row>
      <xdr:rowOff>9525</xdr:rowOff>
    </xdr:from>
    <xdr:to>
      <xdr:col>11</xdr:col>
      <xdr:colOff>119062</xdr:colOff>
      <xdr:row>58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6DD33A7-BAB0-4B45-BC5D-560A7BDBF9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1</xdr:row>
      <xdr:rowOff>38100</xdr:rowOff>
    </xdr:from>
    <xdr:to>
      <xdr:col>11</xdr:col>
      <xdr:colOff>285750</xdr:colOff>
      <xdr:row>13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AB3C487-0F01-4044-A8F9-F6E6C2DC5E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14</xdr:row>
      <xdr:rowOff>0</xdr:rowOff>
    </xdr:from>
    <xdr:to>
      <xdr:col>12</xdr:col>
      <xdr:colOff>95250</xdr:colOff>
      <xdr:row>30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5F74843-CC19-4132-B37E-7DC0E7C017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30</xdr:row>
      <xdr:rowOff>0</xdr:rowOff>
    </xdr:from>
    <xdr:to>
      <xdr:col>12</xdr:col>
      <xdr:colOff>95250</xdr:colOff>
      <xdr:row>46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8254287-E317-4B33-A97C-332C6BD398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46</xdr:row>
      <xdr:rowOff>0</xdr:rowOff>
    </xdr:from>
    <xdr:to>
      <xdr:col>12</xdr:col>
      <xdr:colOff>95250</xdr:colOff>
      <xdr:row>62</xdr:row>
      <xdr:rowOff>28575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D7DA088-CA73-4310-9A23-C769AF55C1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0</xdr:colOff>
      <xdr:row>62</xdr:row>
      <xdr:rowOff>0</xdr:rowOff>
    </xdr:from>
    <xdr:to>
      <xdr:col>12</xdr:col>
      <xdr:colOff>95250</xdr:colOff>
      <xdr:row>74</xdr:row>
      <xdr:rowOff>28575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2113657-4A87-444A-8DA7-DF594B4005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0</xdr:colOff>
      <xdr:row>14</xdr:row>
      <xdr:rowOff>0</xdr:rowOff>
    </xdr:from>
    <xdr:to>
      <xdr:col>17</xdr:col>
      <xdr:colOff>95250</xdr:colOff>
      <xdr:row>30</xdr:row>
      <xdr:rowOff>28575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44D425E-0794-47F7-8722-D9D2C7D83C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0</xdr:colOff>
      <xdr:row>30</xdr:row>
      <xdr:rowOff>0</xdr:rowOff>
    </xdr:from>
    <xdr:to>
      <xdr:col>17</xdr:col>
      <xdr:colOff>95250</xdr:colOff>
      <xdr:row>46</xdr:row>
      <xdr:rowOff>28575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7A6FCB2-4708-47E9-B4AE-5AB7355C80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0</xdr:colOff>
      <xdr:row>46</xdr:row>
      <xdr:rowOff>0</xdr:rowOff>
    </xdr:from>
    <xdr:to>
      <xdr:col>17</xdr:col>
      <xdr:colOff>95250</xdr:colOff>
      <xdr:row>62</xdr:row>
      <xdr:rowOff>28575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EFA60D1-7002-445A-8194-E3919712B6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0</xdr:colOff>
      <xdr:row>62</xdr:row>
      <xdr:rowOff>0</xdr:rowOff>
    </xdr:from>
    <xdr:to>
      <xdr:col>17</xdr:col>
      <xdr:colOff>95250</xdr:colOff>
      <xdr:row>74</xdr:row>
      <xdr:rowOff>28575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C9F6902-D281-42ED-8BCE-9C2989F771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12</xdr:col>
      <xdr:colOff>0</xdr:colOff>
      <xdr:row>1</xdr:row>
      <xdr:rowOff>0</xdr:rowOff>
    </xdr:from>
    <xdr:to>
      <xdr:col>17</xdr:col>
      <xdr:colOff>95250</xdr:colOff>
      <xdr:row>13</xdr:row>
      <xdr:rowOff>114300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FA4C961A-FE8E-4725-B9EA-6767BB5AE2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17</xdr:col>
      <xdr:colOff>0</xdr:colOff>
      <xdr:row>14</xdr:row>
      <xdr:rowOff>0</xdr:rowOff>
    </xdr:from>
    <xdr:to>
      <xdr:col>22</xdr:col>
      <xdr:colOff>95250</xdr:colOff>
      <xdr:row>30</xdr:row>
      <xdr:rowOff>28575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DD83AD09-A80D-409A-ABD4-8E6ED64AFE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30</xdr:row>
      <xdr:rowOff>0</xdr:rowOff>
    </xdr:from>
    <xdr:to>
      <xdr:col>22</xdr:col>
      <xdr:colOff>95250</xdr:colOff>
      <xdr:row>46</xdr:row>
      <xdr:rowOff>28575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106CA9F2-93E0-4D64-A2F0-6C6A69E1A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17</xdr:col>
      <xdr:colOff>0</xdr:colOff>
      <xdr:row>46</xdr:row>
      <xdr:rowOff>0</xdr:rowOff>
    </xdr:from>
    <xdr:to>
      <xdr:col>22</xdr:col>
      <xdr:colOff>95250</xdr:colOff>
      <xdr:row>62</xdr:row>
      <xdr:rowOff>28575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B5BCD75F-CBA3-4769-8946-886DA06C88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18</xdr:col>
      <xdr:colOff>0</xdr:colOff>
      <xdr:row>1</xdr:row>
      <xdr:rowOff>0</xdr:rowOff>
    </xdr:from>
    <xdr:to>
      <xdr:col>23</xdr:col>
      <xdr:colOff>95250</xdr:colOff>
      <xdr:row>13</xdr:row>
      <xdr:rowOff>114300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3192FEA9-2B71-438B-A2BA-1401C54CF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14287</xdr:colOff>
      <xdr:row>1</xdr:row>
      <xdr:rowOff>0</xdr:rowOff>
    </xdr:from>
    <xdr:to>
      <xdr:col>23</xdr:col>
      <xdr:colOff>595312</xdr:colOff>
      <xdr:row>19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2A20626-F847-4152-8B76-A6F4120CB7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0</xdr:colOff>
      <xdr:row>19</xdr:row>
      <xdr:rowOff>57150</xdr:rowOff>
    </xdr:from>
    <xdr:to>
      <xdr:col>23</xdr:col>
      <xdr:colOff>581025</xdr:colOff>
      <xdr:row>35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367EC96-1502-4D61-890A-644476276F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0</xdr:colOff>
      <xdr:row>35</xdr:row>
      <xdr:rowOff>57150</xdr:rowOff>
    </xdr:from>
    <xdr:to>
      <xdr:col>23</xdr:col>
      <xdr:colOff>581025</xdr:colOff>
      <xdr:row>51</xdr:row>
      <xdr:rowOff>19050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F08EC91-F5BF-4C35-96C1-3309343D1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0</xdr:colOff>
      <xdr:row>51</xdr:row>
      <xdr:rowOff>57150</xdr:rowOff>
    </xdr:from>
    <xdr:to>
      <xdr:col>23</xdr:col>
      <xdr:colOff>581025</xdr:colOff>
      <xdr:row>69</xdr:row>
      <xdr:rowOff>19050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73DA938-27CD-45DC-A05B-17F396AFF3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0</xdr:colOff>
      <xdr:row>69</xdr:row>
      <xdr:rowOff>57150</xdr:rowOff>
    </xdr:from>
    <xdr:to>
      <xdr:col>23</xdr:col>
      <xdr:colOff>581025</xdr:colOff>
      <xdr:row>86</xdr:row>
      <xdr:rowOff>19050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B615AC8-C5CB-411B-A73F-F03E2F27C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0</xdr:colOff>
      <xdr:row>86</xdr:row>
      <xdr:rowOff>57150</xdr:rowOff>
    </xdr:from>
    <xdr:to>
      <xdr:col>23</xdr:col>
      <xdr:colOff>581025</xdr:colOff>
      <xdr:row>102</xdr:row>
      <xdr:rowOff>19050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AE6EAB9-F0BB-4121-9A38-BFC3DBF059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0</xdr:colOff>
      <xdr:row>102</xdr:row>
      <xdr:rowOff>57150</xdr:rowOff>
    </xdr:from>
    <xdr:to>
      <xdr:col>23</xdr:col>
      <xdr:colOff>581025</xdr:colOff>
      <xdr:row>118</xdr:row>
      <xdr:rowOff>19050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7FA7F15-E81A-49C3-B2E2-EBF16CCA7B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24</xdr:col>
      <xdr:colOff>14287</xdr:colOff>
      <xdr:row>1</xdr:row>
      <xdr:rowOff>0</xdr:rowOff>
    </xdr:from>
    <xdr:to>
      <xdr:col>28</xdr:col>
      <xdr:colOff>595312</xdr:colOff>
      <xdr:row>19</xdr:row>
      <xdr:rowOff>133350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31320B4F-8883-4D65-BC82-9422826C2A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</xdr:col>
      <xdr:colOff>9525</xdr:colOff>
      <xdr:row>19</xdr:row>
      <xdr:rowOff>123825</xdr:rowOff>
    </xdr:from>
    <xdr:to>
      <xdr:col>28</xdr:col>
      <xdr:colOff>590550</xdr:colOff>
      <xdr:row>35</xdr:row>
      <xdr:rowOff>85725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E71F37D2-A674-495D-97EF-E3E1DB4A4A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24</xdr:col>
      <xdr:colOff>0</xdr:colOff>
      <xdr:row>37</xdr:row>
      <xdr:rowOff>0</xdr:rowOff>
    </xdr:from>
    <xdr:to>
      <xdr:col>28</xdr:col>
      <xdr:colOff>581025</xdr:colOff>
      <xdr:row>52</xdr:row>
      <xdr:rowOff>123825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E80A8A6D-F834-44CD-BF53-0BA2DE59CF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24</xdr:col>
      <xdr:colOff>0</xdr:colOff>
      <xdr:row>54</xdr:row>
      <xdr:rowOff>0</xdr:rowOff>
    </xdr:from>
    <xdr:to>
      <xdr:col>28</xdr:col>
      <xdr:colOff>581025</xdr:colOff>
      <xdr:row>73</xdr:row>
      <xdr:rowOff>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38871503-5129-44D9-8060-E44965FAB1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24</xdr:col>
      <xdr:colOff>0</xdr:colOff>
      <xdr:row>73</xdr:row>
      <xdr:rowOff>38100</xdr:rowOff>
    </xdr:from>
    <xdr:to>
      <xdr:col>28</xdr:col>
      <xdr:colOff>581025</xdr:colOff>
      <xdr:row>89</xdr:row>
      <xdr:rowOff>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DCE6AD50-34D5-4F7A-B60E-A9EF769F53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24</xdr:col>
      <xdr:colOff>0</xdr:colOff>
      <xdr:row>89</xdr:row>
      <xdr:rowOff>38100</xdr:rowOff>
    </xdr:from>
    <xdr:to>
      <xdr:col>28</xdr:col>
      <xdr:colOff>581025</xdr:colOff>
      <xdr:row>105</xdr:row>
      <xdr:rowOff>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86D58E5D-1673-486C-93AF-33511581D0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29</xdr:col>
      <xdr:colOff>4762</xdr:colOff>
      <xdr:row>1</xdr:row>
      <xdr:rowOff>0</xdr:rowOff>
    </xdr:from>
    <xdr:to>
      <xdr:col>33</xdr:col>
      <xdr:colOff>585787</xdr:colOff>
      <xdr:row>19</xdr:row>
      <xdr:rowOff>133350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4830538E-0FDA-46B5-9E99-3E49EB7AE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29</xdr:col>
      <xdr:colOff>0</xdr:colOff>
      <xdr:row>19</xdr:row>
      <xdr:rowOff>123825</xdr:rowOff>
    </xdr:from>
    <xdr:to>
      <xdr:col>33</xdr:col>
      <xdr:colOff>581025</xdr:colOff>
      <xdr:row>35</xdr:row>
      <xdr:rowOff>85725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7053D8F1-8F99-4969-80F7-A2EE436064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29</xdr:col>
      <xdr:colOff>0</xdr:colOff>
      <xdr:row>36</xdr:row>
      <xdr:rowOff>0</xdr:rowOff>
    </xdr:from>
    <xdr:to>
      <xdr:col>33</xdr:col>
      <xdr:colOff>581025</xdr:colOff>
      <xdr:row>51</xdr:row>
      <xdr:rowOff>85725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BFE3EF21-3CB5-4590-93AD-975398439C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29</xdr:col>
      <xdr:colOff>0</xdr:colOff>
      <xdr:row>52</xdr:row>
      <xdr:rowOff>0</xdr:rowOff>
    </xdr:from>
    <xdr:to>
      <xdr:col>33</xdr:col>
      <xdr:colOff>581025</xdr:colOff>
      <xdr:row>69</xdr:row>
      <xdr:rowOff>85725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B4525AC7-0DAB-4900-95CE-6C198975C7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29</xdr:col>
      <xdr:colOff>0</xdr:colOff>
      <xdr:row>71</xdr:row>
      <xdr:rowOff>0</xdr:rowOff>
    </xdr:from>
    <xdr:to>
      <xdr:col>33</xdr:col>
      <xdr:colOff>581025</xdr:colOff>
      <xdr:row>86</xdr:row>
      <xdr:rowOff>123825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9044929C-69D4-4782-A74D-125672B83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29</xdr:col>
      <xdr:colOff>0</xdr:colOff>
      <xdr:row>88</xdr:row>
      <xdr:rowOff>0</xdr:rowOff>
    </xdr:from>
    <xdr:to>
      <xdr:col>33</xdr:col>
      <xdr:colOff>581025</xdr:colOff>
      <xdr:row>103</xdr:row>
      <xdr:rowOff>123825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E29ABB3C-3FA0-4DF7-BE46-B71194D5E9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34</xdr:col>
      <xdr:colOff>0</xdr:colOff>
      <xdr:row>1</xdr:row>
      <xdr:rowOff>0</xdr:rowOff>
    </xdr:from>
    <xdr:to>
      <xdr:col>38</xdr:col>
      <xdr:colOff>581025</xdr:colOff>
      <xdr:row>19</xdr:row>
      <xdr:rowOff>133350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7B80756D-E928-47CC-8A35-A46097FA3F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34</xdr:col>
      <xdr:colOff>0</xdr:colOff>
      <xdr:row>20</xdr:row>
      <xdr:rowOff>0</xdr:rowOff>
    </xdr:from>
    <xdr:to>
      <xdr:col>38</xdr:col>
      <xdr:colOff>581025</xdr:colOff>
      <xdr:row>35</xdr:row>
      <xdr:rowOff>114300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EEB96643-3398-4B63-BBA0-D516F8936F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34</xdr:col>
      <xdr:colOff>0</xdr:colOff>
      <xdr:row>36</xdr:row>
      <xdr:rowOff>0</xdr:rowOff>
    </xdr:from>
    <xdr:to>
      <xdr:col>38</xdr:col>
      <xdr:colOff>581025</xdr:colOff>
      <xdr:row>51</xdr:row>
      <xdr:rowOff>76200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7892B4EF-7C39-4E9F-A483-2B5CB7C0CF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34</xdr:col>
      <xdr:colOff>0</xdr:colOff>
      <xdr:row>52</xdr:row>
      <xdr:rowOff>0</xdr:rowOff>
    </xdr:from>
    <xdr:to>
      <xdr:col>38</xdr:col>
      <xdr:colOff>581025</xdr:colOff>
      <xdr:row>69</xdr:row>
      <xdr:rowOff>76200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CD253415-5062-41FB-87D7-9E87DC64F9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39</xdr:col>
      <xdr:colOff>0</xdr:colOff>
      <xdr:row>1</xdr:row>
      <xdr:rowOff>0</xdr:rowOff>
    </xdr:from>
    <xdr:to>
      <xdr:col>43</xdr:col>
      <xdr:colOff>581025</xdr:colOff>
      <xdr:row>19</xdr:row>
      <xdr:rowOff>133350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8A5CEFE1-B642-40ED-88DE-B8825AD5D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39</xdr:col>
      <xdr:colOff>0</xdr:colOff>
      <xdr:row>20</xdr:row>
      <xdr:rowOff>0</xdr:rowOff>
    </xdr:from>
    <xdr:to>
      <xdr:col>43</xdr:col>
      <xdr:colOff>581025</xdr:colOff>
      <xdr:row>35</xdr:row>
      <xdr:rowOff>114300</xdr:rowOff>
    </xdr:to>
    <xdr:graphicFrame macro="">
      <xdr:nvGraphicFramePr>
        <xdr:cNvPr id="26" name="Gráfico 25">
          <a:extLst>
            <a:ext uri="{FF2B5EF4-FFF2-40B4-BE49-F238E27FC236}">
              <a16:creationId xmlns:a16="http://schemas.microsoft.com/office/drawing/2014/main" id="{1315E3F2-3E63-4108-9311-2766B01840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39</xdr:col>
      <xdr:colOff>0</xdr:colOff>
      <xdr:row>36</xdr:row>
      <xdr:rowOff>0</xdr:rowOff>
    </xdr:from>
    <xdr:to>
      <xdr:col>43</xdr:col>
      <xdr:colOff>581025</xdr:colOff>
      <xdr:row>51</xdr:row>
      <xdr:rowOff>76200</xdr:rowOff>
    </xdr:to>
    <xdr:graphicFrame macro="">
      <xdr:nvGraphicFramePr>
        <xdr:cNvPr id="27" name="Gráfico 26">
          <a:extLst>
            <a:ext uri="{FF2B5EF4-FFF2-40B4-BE49-F238E27FC236}">
              <a16:creationId xmlns:a16="http://schemas.microsoft.com/office/drawing/2014/main" id="{C7BF4B1D-E584-4220-8CC5-7A623F3AD4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34</xdr:col>
      <xdr:colOff>0</xdr:colOff>
      <xdr:row>72</xdr:row>
      <xdr:rowOff>0</xdr:rowOff>
    </xdr:from>
    <xdr:to>
      <xdr:col>38</xdr:col>
      <xdr:colOff>581025</xdr:colOff>
      <xdr:row>87</xdr:row>
      <xdr:rowOff>111919</xdr:rowOff>
    </xdr:to>
    <xdr:graphicFrame macro="">
      <xdr:nvGraphicFramePr>
        <xdr:cNvPr id="28" name="Gráfico 27">
          <a:extLst>
            <a:ext uri="{FF2B5EF4-FFF2-40B4-BE49-F238E27FC236}">
              <a16:creationId xmlns:a16="http://schemas.microsoft.com/office/drawing/2014/main" id="{4198AC75-C5BB-44DD-82BF-A94F617955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34</xdr:col>
      <xdr:colOff>0</xdr:colOff>
      <xdr:row>88</xdr:row>
      <xdr:rowOff>0</xdr:rowOff>
    </xdr:from>
    <xdr:to>
      <xdr:col>38</xdr:col>
      <xdr:colOff>581025</xdr:colOff>
      <xdr:row>103</xdr:row>
      <xdr:rowOff>111919</xdr:rowOff>
    </xdr:to>
    <xdr:graphicFrame macro="">
      <xdr:nvGraphicFramePr>
        <xdr:cNvPr id="29" name="Gráfico 28">
          <a:extLst>
            <a:ext uri="{FF2B5EF4-FFF2-40B4-BE49-F238E27FC236}">
              <a16:creationId xmlns:a16="http://schemas.microsoft.com/office/drawing/2014/main" id="{8659F911-8933-4F75-A8C8-F06AE263B6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39</xdr:col>
      <xdr:colOff>0</xdr:colOff>
      <xdr:row>53</xdr:row>
      <xdr:rowOff>0</xdr:rowOff>
    </xdr:from>
    <xdr:to>
      <xdr:col>43</xdr:col>
      <xdr:colOff>581025</xdr:colOff>
      <xdr:row>71</xdr:row>
      <xdr:rowOff>76201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546F889A-39F6-40FD-8D17-6D97E25A2B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39</xdr:col>
      <xdr:colOff>0</xdr:colOff>
      <xdr:row>72</xdr:row>
      <xdr:rowOff>0</xdr:rowOff>
    </xdr:from>
    <xdr:to>
      <xdr:col>43</xdr:col>
      <xdr:colOff>581025</xdr:colOff>
      <xdr:row>87</xdr:row>
      <xdr:rowOff>111919</xdr:rowOff>
    </xdr:to>
    <xdr:graphicFrame macro="">
      <xdr:nvGraphicFramePr>
        <xdr:cNvPr id="31" name="Gráfico 30">
          <a:extLst>
            <a:ext uri="{FF2B5EF4-FFF2-40B4-BE49-F238E27FC236}">
              <a16:creationId xmlns:a16="http://schemas.microsoft.com/office/drawing/2014/main" id="{E75BB14B-4A29-49A7-93FC-38AF9C6B37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39</xdr:col>
      <xdr:colOff>0</xdr:colOff>
      <xdr:row>88</xdr:row>
      <xdr:rowOff>0</xdr:rowOff>
    </xdr:from>
    <xdr:to>
      <xdr:col>43</xdr:col>
      <xdr:colOff>581025</xdr:colOff>
      <xdr:row>103</xdr:row>
      <xdr:rowOff>111918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C90F41A6-B509-4AD6-A28A-B64FF9BECC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44</xdr:col>
      <xdr:colOff>0</xdr:colOff>
      <xdr:row>1</xdr:row>
      <xdr:rowOff>0</xdr:rowOff>
    </xdr:from>
    <xdr:to>
      <xdr:col>48</xdr:col>
      <xdr:colOff>581025</xdr:colOff>
      <xdr:row>19</xdr:row>
      <xdr:rowOff>133350</xdr:rowOff>
    </xdr:to>
    <xdr:graphicFrame macro="">
      <xdr:nvGraphicFramePr>
        <xdr:cNvPr id="33" name="Gráfico 32">
          <a:extLst>
            <a:ext uri="{FF2B5EF4-FFF2-40B4-BE49-F238E27FC236}">
              <a16:creationId xmlns:a16="http://schemas.microsoft.com/office/drawing/2014/main" id="{D4D5642E-4EB2-4DC9-99AB-F22B9B9800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44</xdr:col>
      <xdr:colOff>0</xdr:colOff>
      <xdr:row>20</xdr:row>
      <xdr:rowOff>0</xdr:rowOff>
    </xdr:from>
    <xdr:to>
      <xdr:col>48</xdr:col>
      <xdr:colOff>581025</xdr:colOff>
      <xdr:row>35</xdr:row>
      <xdr:rowOff>85725</xdr:rowOff>
    </xdr:to>
    <xdr:graphicFrame macro="">
      <xdr:nvGraphicFramePr>
        <xdr:cNvPr id="34" name="Gráfico 33">
          <a:extLst>
            <a:ext uri="{FF2B5EF4-FFF2-40B4-BE49-F238E27FC236}">
              <a16:creationId xmlns:a16="http://schemas.microsoft.com/office/drawing/2014/main" id="{C86571D3-AE72-4822-BD6F-2E37F98C9C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44</xdr:col>
      <xdr:colOff>0</xdr:colOff>
      <xdr:row>37</xdr:row>
      <xdr:rowOff>0</xdr:rowOff>
    </xdr:from>
    <xdr:to>
      <xdr:col>48</xdr:col>
      <xdr:colOff>581025</xdr:colOff>
      <xdr:row>52</xdr:row>
      <xdr:rowOff>114300</xdr:rowOff>
    </xdr:to>
    <xdr:graphicFrame macro="">
      <xdr:nvGraphicFramePr>
        <xdr:cNvPr id="35" name="Gráfico 34">
          <a:extLst>
            <a:ext uri="{FF2B5EF4-FFF2-40B4-BE49-F238E27FC236}">
              <a16:creationId xmlns:a16="http://schemas.microsoft.com/office/drawing/2014/main" id="{43D5D3F5-C7D4-4540-BE99-6D57D5DB3C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44</xdr:col>
      <xdr:colOff>0</xdr:colOff>
      <xdr:row>52</xdr:row>
      <xdr:rowOff>166687</xdr:rowOff>
    </xdr:from>
    <xdr:to>
      <xdr:col>48</xdr:col>
      <xdr:colOff>581025</xdr:colOff>
      <xdr:row>71</xdr:row>
      <xdr:rowOff>40481</xdr:rowOff>
    </xdr:to>
    <xdr:graphicFrame macro="">
      <xdr:nvGraphicFramePr>
        <xdr:cNvPr id="36" name="Gráfico 35">
          <a:extLst>
            <a:ext uri="{FF2B5EF4-FFF2-40B4-BE49-F238E27FC236}">
              <a16:creationId xmlns:a16="http://schemas.microsoft.com/office/drawing/2014/main" id="{8FF143C0-BC80-4BA9-A626-6E09444B64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44</xdr:col>
      <xdr:colOff>0</xdr:colOff>
      <xdr:row>71</xdr:row>
      <xdr:rowOff>130969</xdr:rowOff>
    </xdr:from>
    <xdr:to>
      <xdr:col>48</xdr:col>
      <xdr:colOff>581025</xdr:colOff>
      <xdr:row>87</xdr:row>
      <xdr:rowOff>76200</xdr:rowOff>
    </xdr:to>
    <xdr:graphicFrame macro="">
      <xdr:nvGraphicFramePr>
        <xdr:cNvPr id="37" name="Gráfico 36">
          <a:extLst>
            <a:ext uri="{FF2B5EF4-FFF2-40B4-BE49-F238E27FC236}">
              <a16:creationId xmlns:a16="http://schemas.microsoft.com/office/drawing/2014/main" id="{5FFBEC15-803F-4E97-BAB7-93F8B5CC67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44</xdr:col>
      <xdr:colOff>0</xdr:colOff>
      <xdr:row>87</xdr:row>
      <xdr:rowOff>0</xdr:rowOff>
    </xdr:from>
    <xdr:to>
      <xdr:col>48</xdr:col>
      <xdr:colOff>581025</xdr:colOff>
      <xdr:row>102</xdr:row>
      <xdr:rowOff>76200</xdr:rowOff>
    </xdr:to>
    <xdr:graphicFrame macro="">
      <xdr:nvGraphicFramePr>
        <xdr:cNvPr id="38" name="Gráfico 37">
          <a:extLst>
            <a:ext uri="{FF2B5EF4-FFF2-40B4-BE49-F238E27FC236}">
              <a16:creationId xmlns:a16="http://schemas.microsoft.com/office/drawing/2014/main" id="{6258A713-B86B-4991-B542-4E7CD56163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44</xdr:col>
      <xdr:colOff>0</xdr:colOff>
      <xdr:row>103</xdr:row>
      <xdr:rowOff>0</xdr:rowOff>
    </xdr:from>
    <xdr:to>
      <xdr:col>48</xdr:col>
      <xdr:colOff>581025</xdr:colOff>
      <xdr:row>118</xdr:row>
      <xdr:rowOff>147638</xdr:rowOff>
    </xdr:to>
    <xdr:graphicFrame macro="">
      <xdr:nvGraphicFramePr>
        <xdr:cNvPr id="39" name="Gráfico 38">
          <a:extLst>
            <a:ext uri="{FF2B5EF4-FFF2-40B4-BE49-F238E27FC236}">
              <a16:creationId xmlns:a16="http://schemas.microsoft.com/office/drawing/2014/main" id="{36D190D2-7C81-486D-B82A-E3F833C34E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49</xdr:col>
      <xdr:colOff>0</xdr:colOff>
      <xdr:row>1</xdr:row>
      <xdr:rowOff>0</xdr:rowOff>
    </xdr:from>
    <xdr:to>
      <xdr:col>53</xdr:col>
      <xdr:colOff>581025</xdr:colOff>
      <xdr:row>19</xdr:row>
      <xdr:rowOff>161925</xdr:rowOff>
    </xdr:to>
    <xdr:graphicFrame macro="">
      <xdr:nvGraphicFramePr>
        <xdr:cNvPr id="40" name="Gráfico 39">
          <a:extLst>
            <a:ext uri="{FF2B5EF4-FFF2-40B4-BE49-F238E27FC236}">
              <a16:creationId xmlns:a16="http://schemas.microsoft.com/office/drawing/2014/main" id="{5CD5076F-D564-4007-BD3F-D08FA0D441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49</xdr:col>
      <xdr:colOff>0</xdr:colOff>
      <xdr:row>20</xdr:row>
      <xdr:rowOff>0</xdr:rowOff>
    </xdr:from>
    <xdr:to>
      <xdr:col>53</xdr:col>
      <xdr:colOff>581025</xdr:colOff>
      <xdr:row>35</xdr:row>
      <xdr:rowOff>114300</xdr:rowOff>
    </xdr:to>
    <xdr:graphicFrame macro="">
      <xdr:nvGraphicFramePr>
        <xdr:cNvPr id="41" name="Gráfico 40">
          <a:extLst>
            <a:ext uri="{FF2B5EF4-FFF2-40B4-BE49-F238E27FC236}">
              <a16:creationId xmlns:a16="http://schemas.microsoft.com/office/drawing/2014/main" id="{6C0525E0-1506-47C6-98A9-04304E17DD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49</xdr:col>
      <xdr:colOff>0</xdr:colOff>
      <xdr:row>36</xdr:row>
      <xdr:rowOff>0</xdr:rowOff>
    </xdr:from>
    <xdr:to>
      <xdr:col>53</xdr:col>
      <xdr:colOff>581025</xdr:colOff>
      <xdr:row>51</xdr:row>
      <xdr:rowOff>78582</xdr:rowOff>
    </xdr:to>
    <xdr:graphicFrame macro="">
      <xdr:nvGraphicFramePr>
        <xdr:cNvPr id="42" name="Gráfico 41">
          <a:extLst>
            <a:ext uri="{FF2B5EF4-FFF2-40B4-BE49-F238E27FC236}">
              <a16:creationId xmlns:a16="http://schemas.microsoft.com/office/drawing/2014/main" id="{95B32BE7-2DF3-4470-813B-DBF4E0383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49</xdr:col>
      <xdr:colOff>0</xdr:colOff>
      <xdr:row>51</xdr:row>
      <xdr:rowOff>0</xdr:rowOff>
    </xdr:from>
    <xdr:to>
      <xdr:col>53</xdr:col>
      <xdr:colOff>581025</xdr:colOff>
      <xdr:row>68</xdr:row>
      <xdr:rowOff>42863</xdr:rowOff>
    </xdr:to>
    <xdr:graphicFrame macro="">
      <xdr:nvGraphicFramePr>
        <xdr:cNvPr id="43" name="Gráfico 42">
          <a:extLst>
            <a:ext uri="{FF2B5EF4-FFF2-40B4-BE49-F238E27FC236}">
              <a16:creationId xmlns:a16="http://schemas.microsoft.com/office/drawing/2014/main" id="{955CEF98-8A91-4681-A99A-697711C53B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49</xdr:col>
      <xdr:colOff>0</xdr:colOff>
      <xdr:row>68</xdr:row>
      <xdr:rowOff>0</xdr:rowOff>
    </xdr:from>
    <xdr:to>
      <xdr:col>53</xdr:col>
      <xdr:colOff>581025</xdr:colOff>
      <xdr:row>84</xdr:row>
      <xdr:rowOff>78581</xdr:rowOff>
    </xdr:to>
    <xdr:graphicFrame macro="">
      <xdr:nvGraphicFramePr>
        <xdr:cNvPr id="44" name="Gráfico 43">
          <a:extLst>
            <a:ext uri="{FF2B5EF4-FFF2-40B4-BE49-F238E27FC236}">
              <a16:creationId xmlns:a16="http://schemas.microsoft.com/office/drawing/2014/main" id="{2406C130-A479-408F-8144-6BC73680E6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49</xdr:col>
      <xdr:colOff>0</xdr:colOff>
      <xdr:row>85</xdr:row>
      <xdr:rowOff>0</xdr:rowOff>
    </xdr:from>
    <xdr:to>
      <xdr:col>53</xdr:col>
      <xdr:colOff>581025</xdr:colOff>
      <xdr:row>100</xdr:row>
      <xdr:rowOff>78582</xdr:rowOff>
    </xdr:to>
    <xdr:graphicFrame macro="">
      <xdr:nvGraphicFramePr>
        <xdr:cNvPr id="45" name="Gráfico 44">
          <a:extLst>
            <a:ext uri="{FF2B5EF4-FFF2-40B4-BE49-F238E27FC236}">
              <a16:creationId xmlns:a16="http://schemas.microsoft.com/office/drawing/2014/main" id="{6010A156-3ABA-4030-ACCE-3FA1C1557F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006AC80-D03D-4B07-964F-9E0BDFEDBB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</xdr:colOff>
      <xdr:row>17</xdr:row>
      <xdr:rowOff>0</xdr:rowOff>
    </xdr:from>
    <xdr:to>
      <xdr:col>16</xdr:col>
      <xdr:colOff>1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8F95D86-0AB7-4A82-9B63-03DCBACFAA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1</xdr:colOff>
      <xdr:row>17</xdr:row>
      <xdr:rowOff>0</xdr:rowOff>
    </xdr:from>
    <xdr:to>
      <xdr:col>25</xdr:col>
      <xdr:colOff>1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74EA51E-1C7C-407C-8593-A4BA50CDE0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35</xdr:row>
      <xdr:rowOff>0</xdr:rowOff>
    </xdr:from>
    <xdr:to>
      <xdr:col>8</xdr:col>
      <xdr:colOff>1</xdr:colOff>
      <xdr:row>48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F004112-B87B-490F-8F0B-86191CE7CA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</xdr:colOff>
      <xdr:row>35</xdr:row>
      <xdr:rowOff>0</xdr:rowOff>
    </xdr:from>
    <xdr:to>
      <xdr:col>16</xdr:col>
      <xdr:colOff>1</xdr:colOff>
      <xdr:row>48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A6E10C5-B28B-41E8-965C-C05A35C4D4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1</xdr:colOff>
      <xdr:row>35</xdr:row>
      <xdr:rowOff>0</xdr:rowOff>
    </xdr:from>
    <xdr:to>
      <xdr:col>25</xdr:col>
      <xdr:colOff>1</xdr:colOff>
      <xdr:row>48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9E864C7-7B36-4C5B-9A3F-F857D1D46A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27216</xdr:colOff>
      <xdr:row>53</xdr:row>
      <xdr:rowOff>0</xdr:rowOff>
    </xdr:from>
    <xdr:to>
      <xdr:col>8</xdr:col>
      <xdr:colOff>734786</xdr:colOff>
      <xdr:row>66</xdr:row>
      <xdr:rowOff>1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BD7ADAEB-D424-4056-8EF1-A45F9600F4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1</xdr:colOff>
      <xdr:row>53</xdr:row>
      <xdr:rowOff>0</xdr:rowOff>
    </xdr:from>
    <xdr:to>
      <xdr:col>16</xdr:col>
      <xdr:colOff>1</xdr:colOff>
      <xdr:row>66</xdr:row>
      <xdr:rowOff>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E2561F66-B625-4A8C-A0AD-A3898171C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1</xdr:colOff>
      <xdr:row>53</xdr:row>
      <xdr:rowOff>0</xdr:rowOff>
    </xdr:from>
    <xdr:to>
      <xdr:col>25</xdr:col>
      <xdr:colOff>1</xdr:colOff>
      <xdr:row>66</xdr:row>
      <xdr:rowOff>1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FE0A4143-2E9B-488C-8208-9737410BD0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27216</xdr:colOff>
      <xdr:row>71</xdr:row>
      <xdr:rowOff>1</xdr:rowOff>
    </xdr:from>
    <xdr:to>
      <xdr:col>8</xdr:col>
      <xdr:colOff>734786</xdr:colOff>
      <xdr:row>84</xdr:row>
      <xdr:rowOff>1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84D842E7-25E5-43F6-A917-37031E1E9A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1</xdr:colOff>
      <xdr:row>71</xdr:row>
      <xdr:rowOff>1</xdr:rowOff>
    </xdr:from>
    <xdr:to>
      <xdr:col>16</xdr:col>
      <xdr:colOff>1</xdr:colOff>
      <xdr:row>84</xdr:row>
      <xdr:rowOff>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52255515-EB55-4701-9BA6-B0609D3C05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1</xdr:colOff>
      <xdr:row>71</xdr:row>
      <xdr:rowOff>1</xdr:rowOff>
    </xdr:from>
    <xdr:to>
      <xdr:col>25</xdr:col>
      <xdr:colOff>1</xdr:colOff>
      <xdr:row>84</xdr:row>
      <xdr:rowOff>1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5095D18D-BAB8-4413-AE5B-1A6D8F7C4F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</xdr:colOff>
      <xdr:row>89</xdr:row>
      <xdr:rowOff>1</xdr:rowOff>
    </xdr:from>
    <xdr:to>
      <xdr:col>8</xdr:col>
      <xdr:colOff>1</xdr:colOff>
      <xdr:row>102</xdr:row>
      <xdr:rowOff>1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6473462B-EBF6-4DAC-9361-4C19A397C5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1</xdr:colOff>
      <xdr:row>89</xdr:row>
      <xdr:rowOff>0</xdr:rowOff>
    </xdr:from>
    <xdr:to>
      <xdr:col>16</xdr:col>
      <xdr:colOff>1</xdr:colOff>
      <xdr:row>105</xdr:row>
      <xdr:rowOff>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D4D5C0CB-4AF4-47E1-B401-F087F6728B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20</xdr:col>
      <xdr:colOff>0</xdr:colOff>
      <xdr:row>1</xdr:row>
      <xdr:rowOff>0</xdr:rowOff>
    </xdr:from>
    <xdr:to>
      <xdr:col>26</xdr:col>
      <xdr:colOff>0</xdr:colOff>
      <xdr:row>15</xdr:row>
      <xdr:rowOff>76200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B20FAED3-A573-4DFC-9141-E67FE2C833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612321</xdr:colOff>
      <xdr:row>53</xdr:row>
      <xdr:rowOff>0</xdr:rowOff>
    </xdr:from>
    <xdr:to>
      <xdr:col>25</xdr:col>
      <xdr:colOff>145596</xdr:colOff>
      <xdr:row>75</xdr:row>
      <xdr:rowOff>24494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204962F-3F90-42D5-A998-B6BA79DE96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136071</xdr:colOff>
      <xdr:row>1</xdr:row>
      <xdr:rowOff>0</xdr:rowOff>
    </xdr:from>
    <xdr:to>
      <xdr:col>29</xdr:col>
      <xdr:colOff>278946</xdr:colOff>
      <xdr:row>13</xdr:row>
      <xdr:rowOff>71437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379BEC7-C055-4322-9161-61DD438A59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136072</xdr:colOff>
      <xdr:row>13</xdr:row>
      <xdr:rowOff>136072</xdr:rowOff>
    </xdr:from>
    <xdr:to>
      <xdr:col>29</xdr:col>
      <xdr:colOff>278947</xdr:colOff>
      <xdr:row>26</xdr:row>
      <xdr:rowOff>44223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18C91C8-717A-4487-BD04-12BC17DACE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27</xdr:row>
      <xdr:rowOff>0</xdr:rowOff>
    </xdr:from>
    <xdr:to>
      <xdr:col>29</xdr:col>
      <xdr:colOff>142875</xdr:colOff>
      <xdr:row>39</xdr:row>
      <xdr:rowOff>71437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7DE34DD-4571-4F4A-A3CE-1532E3FFD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22</xdr:col>
      <xdr:colOff>136071</xdr:colOff>
      <xdr:row>40</xdr:row>
      <xdr:rowOff>0</xdr:rowOff>
    </xdr:from>
    <xdr:to>
      <xdr:col>29</xdr:col>
      <xdr:colOff>278946</xdr:colOff>
      <xdr:row>52</xdr:row>
      <xdr:rowOff>23812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D934968-62F1-49EA-98E1-7015BCDCE0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30</xdr:col>
      <xdr:colOff>0</xdr:colOff>
      <xdr:row>1</xdr:row>
      <xdr:rowOff>0</xdr:rowOff>
    </xdr:from>
    <xdr:to>
      <xdr:col>37</xdr:col>
      <xdr:colOff>142875</xdr:colOff>
      <xdr:row>13</xdr:row>
      <xdr:rowOff>71437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671EF25-6496-4D21-AF1A-331D1F9387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30</xdr:col>
      <xdr:colOff>1</xdr:colOff>
      <xdr:row>14</xdr:row>
      <xdr:rowOff>0</xdr:rowOff>
    </xdr:from>
    <xdr:to>
      <xdr:col>37</xdr:col>
      <xdr:colOff>142876</xdr:colOff>
      <xdr:row>26</xdr:row>
      <xdr:rowOff>71437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ABC490C-A34C-4C38-865A-D1E64D842B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30</xdr:col>
      <xdr:colOff>1</xdr:colOff>
      <xdr:row>27</xdr:row>
      <xdr:rowOff>0</xdr:rowOff>
    </xdr:from>
    <xdr:to>
      <xdr:col>37</xdr:col>
      <xdr:colOff>142876</xdr:colOff>
      <xdr:row>39</xdr:row>
      <xdr:rowOff>71437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76741D90-0045-4587-BCCB-1874C0FF85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30</xdr:col>
      <xdr:colOff>1</xdr:colOff>
      <xdr:row>40</xdr:row>
      <xdr:rowOff>0</xdr:rowOff>
    </xdr:from>
    <xdr:to>
      <xdr:col>37</xdr:col>
      <xdr:colOff>142876</xdr:colOff>
      <xdr:row>52</xdr:row>
      <xdr:rowOff>23812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9311F4DB-9FFC-49E3-95B6-43EFF0917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38</xdr:col>
      <xdr:colOff>0</xdr:colOff>
      <xdr:row>1</xdr:row>
      <xdr:rowOff>0</xdr:rowOff>
    </xdr:from>
    <xdr:to>
      <xdr:col>45</xdr:col>
      <xdr:colOff>142875</xdr:colOff>
      <xdr:row>13</xdr:row>
      <xdr:rowOff>71437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39B6BCDA-2197-4B85-8C25-22D3D85BA0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38</xdr:col>
      <xdr:colOff>1</xdr:colOff>
      <xdr:row>14</xdr:row>
      <xdr:rowOff>0</xdr:rowOff>
    </xdr:from>
    <xdr:to>
      <xdr:col>45</xdr:col>
      <xdr:colOff>142876</xdr:colOff>
      <xdr:row>26</xdr:row>
      <xdr:rowOff>71437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5DC11C4-854F-4211-B3CF-EF17D6195C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38</xdr:col>
      <xdr:colOff>1</xdr:colOff>
      <xdr:row>27</xdr:row>
      <xdr:rowOff>0</xdr:rowOff>
    </xdr:from>
    <xdr:to>
      <xdr:col>45</xdr:col>
      <xdr:colOff>142876</xdr:colOff>
      <xdr:row>39</xdr:row>
      <xdr:rowOff>71437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6ACD1123-FD9E-491A-9BE2-07AF0F935C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38</xdr:col>
      <xdr:colOff>1</xdr:colOff>
      <xdr:row>40</xdr:row>
      <xdr:rowOff>0</xdr:rowOff>
    </xdr:from>
    <xdr:to>
      <xdr:col>45</xdr:col>
      <xdr:colOff>142876</xdr:colOff>
      <xdr:row>52</xdr:row>
      <xdr:rowOff>23812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6D585453-80B6-42EA-8F85-627B501E2A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46</xdr:col>
      <xdr:colOff>0</xdr:colOff>
      <xdr:row>1</xdr:row>
      <xdr:rowOff>0</xdr:rowOff>
    </xdr:from>
    <xdr:to>
      <xdr:col>53</xdr:col>
      <xdr:colOff>142875</xdr:colOff>
      <xdr:row>13</xdr:row>
      <xdr:rowOff>71437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FB5A137F-5222-4BBD-8F11-EC52DC32E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46</xdr:col>
      <xdr:colOff>1</xdr:colOff>
      <xdr:row>14</xdr:row>
      <xdr:rowOff>0</xdr:rowOff>
    </xdr:from>
    <xdr:to>
      <xdr:col>53</xdr:col>
      <xdr:colOff>142876</xdr:colOff>
      <xdr:row>26</xdr:row>
      <xdr:rowOff>71437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B322A9DE-50AA-40CA-88F2-E9D0E15E7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46</xdr:col>
      <xdr:colOff>1</xdr:colOff>
      <xdr:row>27</xdr:row>
      <xdr:rowOff>0</xdr:rowOff>
    </xdr:from>
    <xdr:to>
      <xdr:col>53</xdr:col>
      <xdr:colOff>142876</xdr:colOff>
      <xdr:row>39</xdr:row>
      <xdr:rowOff>71437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37F67592-1E6F-4EE0-B7BE-824B762858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46</xdr:col>
      <xdr:colOff>1</xdr:colOff>
      <xdr:row>40</xdr:row>
      <xdr:rowOff>0</xdr:rowOff>
    </xdr:from>
    <xdr:to>
      <xdr:col>53</xdr:col>
      <xdr:colOff>142876</xdr:colOff>
      <xdr:row>52</xdr:row>
      <xdr:rowOff>23812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6843F7C2-CF2B-4F39-981C-8FD4440336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54</xdr:col>
      <xdr:colOff>0</xdr:colOff>
      <xdr:row>1</xdr:row>
      <xdr:rowOff>0</xdr:rowOff>
    </xdr:from>
    <xdr:to>
      <xdr:col>61</xdr:col>
      <xdr:colOff>142875</xdr:colOff>
      <xdr:row>13</xdr:row>
      <xdr:rowOff>71437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632BD61D-794F-4EE6-9E7E-B5958EAD7E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54</xdr:col>
      <xdr:colOff>1</xdr:colOff>
      <xdr:row>14</xdr:row>
      <xdr:rowOff>0</xdr:rowOff>
    </xdr:from>
    <xdr:to>
      <xdr:col>61</xdr:col>
      <xdr:colOff>142876</xdr:colOff>
      <xdr:row>26</xdr:row>
      <xdr:rowOff>71437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E4CCD717-AFED-41B2-95D2-AE2EDCBEC5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54</xdr:col>
      <xdr:colOff>1</xdr:colOff>
      <xdr:row>27</xdr:row>
      <xdr:rowOff>0</xdr:rowOff>
    </xdr:from>
    <xdr:to>
      <xdr:col>61</xdr:col>
      <xdr:colOff>142876</xdr:colOff>
      <xdr:row>39</xdr:row>
      <xdr:rowOff>71437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2F1D5D8B-5D65-452B-9693-804E18FCCE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54</xdr:col>
      <xdr:colOff>1</xdr:colOff>
      <xdr:row>40</xdr:row>
      <xdr:rowOff>0</xdr:rowOff>
    </xdr:from>
    <xdr:to>
      <xdr:col>61</xdr:col>
      <xdr:colOff>142876</xdr:colOff>
      <xdr:row>52</xdr:row>
      <xdr:rowOff>23812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1A5F3B6-C5DB-4792-8B95-E935DA0137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62</xdr:col>
      <xdr:colOff>0</xdr:colOff>
      <xdr:row>1</xdr:row>
      <xdr:rowOff>0</xdr:rowOff>
    </xdr:from>
    <xdr:to>
      <xdr:col>69</xdr:col>
      <xdr:colOff>142875</xdr:colOff>
      <xdr:row>13</xdr:row>
      <xdr:rowOff>71437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7361129E-9254-4CC9-BB7D-0C8F3376A9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62</xdr:col>
      <xdr:colOff>1</xdr:colOff>
      <xdr:row>14</xdr:row>
      <xdr:rowOff>0</xdr:rowOff>
    </xdr:from>
    <xdr:to>
      <xdr:col>69</xdr:col>
      <xdr:colOff>142876</xdr:colOff>
      <xdr:row>26</xdr:row>
      <xdr:rowOff>71437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02C7CE74-09A7-4739-A81A-B0CDD3A62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62</xdr:col>
      <xdr:colOff>1</xdr:colOff>
      <xdr:row>27</xdr:row>
      <xdr:rowOff>0</xdr:rowOff>
    </xdr:from>
    <xdr:to>
      <xdr:col>69</xdr:col>
      <xdr:colOff>142876</xdr:colOff>
      <xdr:row>39</xdr:row>
      <xdr:rowOff>71437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2B691E49-2FC5-46B8-9776-6EE7FB2780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62</xdr:col>
      <xdr:colOff>1</xdr:colOff>
      <xdr:row>40</xdr:row>
      <xdr:rowOff>0</xdr:rowOff>
    </xdr:from>
    <xdr:to>
      <xdr:col>69</xdr:col>
      <xdr:colOff>142876</xdr:colOff>
      <xdr:row>52</xdr:row>
      <xdr:rowOff>23812</xdr:rowOff>
    </xdr:to>
    <xdr:graphicFrame macro="">
      <xdr:nvGraphicFramePr>
        <xdr:cNvPr id="26" name="Gráfico 25">
          <a:extLst>
            <a:ext uri="{FF2B5EF4-FFF2-40B4-BE49-F238E27FC236}">
              <a16:creationId xmlns:a16="http://schemas.microsoft.com/office/drawing/2014/main" id="{2C455155-26DA-458E-8DB9-8363E3A2DB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70</xdr:col>
      <xdr:colOff>0</xdr:colOff>
      <xdr:row>1</xdr:row>
      <xdr:rowOff>0</xdr:rowOff>
    </xdr:from>
    <xdr:to>
      <xdr:col>77</xdr:col>
      <xdr:colOff>142875</xdr:colOff>
      <xdr:row>13</xdr:row>
      <xdr:rowOff>71437</xdr:rowOff>
    </xdr:to>
    <xdr:graphicFrame macro="">
      <xdr:nvGraphicFramePr>
        <xdr:cNvPr id="27" name="Gráfico 26">
          <a:extLst>
            <a:ext uri="{FF2B5EF4-FFF2-40B4-BE49-F238E27FC236}">
              <a16:creationId xmlns:a16="http://schemas.microsoft.com/office/drawing/2014/main" id="{6F57BCF0-8AA4-4987-987D-605A43667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70</xdr:col>
      <xdr:colOff>1</xdr:colOff>
      <xdr:row>14</xdr:row>
      <xdr:rowOff>0</xdr:rowOff>
    </xdr:from>
    <xdr:to>
      <xdr:col>77</xdr:col>
      <xdr:colOff>142876</xdr:colOff>
      <xdr:row>26</xdr:row>
      <xdr:rowOff>71437</xdr:rowOff>
    </xdr:to>
    <xdr:graphicFrame macro="">
      <xdr:nvGraphicFramePr>
        <xdr:cNvPr id="28" name="Gráfico 27">
          <a:extLst>
            <a:ext uri="{FF2B5EF4-FFF2-40B4-BE49-F238E27FC236}">
              <a16:creationId xmlns:a16="http://schemas.microsoft.com/office/drawing/2014/main" id="{96D1C903-5D82-411C-91AA-5B95C9A39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70</xdr:col>
      <xdr:colOff>1</xdr:colOff>
      <xdr:row>27</xdr:row>
      <xdr:rowOff>0</xdr:rowOff>
    </xdr:from>
    <xdr:to>
      <xdr:col>77</xdr:col>
      <xdr:colOff>142876</xdr:colOff>
      <xdr:row>39</xdr:row>
      <xdr:rowOff>71437</xdr:rowOff>
    </xdr:to>
    <xdr:graphicFrame macro="">
      <xdr:nvGraphicFramePr>
        <xdr:cNvPr id="29" name="Gráfico 28">
          <a:extLst>
            <a:ext uri="{FF2B5EF4-FFF2-40B4-BE49-F238E27FC236}">
              <a16:creationId xmlns:a16="http://schemas.microsoft.com/office/drawing/2014/main" id="{2D457CC1-2E65-4A6E-B464-B66DD80DE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70</xdr:col>
      <xdr:colOff>1</xdr:colOff>
      <xdr:row>40</xdr:row>
      <xdr:rowOff>0</xdr:rowOff>
    </xdr:from>
    <xdr:to>
      <xdr:col>77</xdr:col>
      <xdr:colOff>142876</xdr:colOff>
      <xdr:row>52</xdr:row>
      <xdr:rowOff>23812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2C617B1E-EA52-4C1D-A211-6DA6083A38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78</xdr:col>
      <xdr:colOff>0</xdr:colOff>
      <xdr:row>1</xdr:row>
      <xdr:rowOff>0</xdr:rowOff>
    </xdr:from>
    <xdr:to>
      <xdr:col>85</xdr:col>
      <xdr:colOff>142875</xdr:colOff>
      <xdr:row>13</xdr:row>
      <xdr:rowOff>71437</xdr:rowOff>
    </xdr:to>
    <xdr:graphicFrame macro="">
      <xdr:nvGraphicFramePr>
        <xdr:cNvPr id="31" name="Gráfico 30">
          <a:extLst>
            <a:ext uri="{FF2B5EF4-FFF2-40B4-BE49-F238E27FC236}">
              <a16:creationId xmlns:a16="http://schemas.microsoft.com/office/drawing/2014/main" id="{09166074-98AD-42C0-8AD3-F9268EF68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78</xdr:col>
      <xdr:colOff>1</xdr:colOff>
      <xdr:row>14</xdr:row>
      <xdr:rowOff>0</xdr:rowOff>
    </xdr:from>
    <xdr:to>
      <xdr:col>85</xdr:col>
      <xdr:colOff>142876</xdr:colOff>
      <xdr:row>26</xdr:row>
      <xdr:rowOff>71437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1D1E25C3-EACB-449D-AEA5-96630D0073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78</xdr:col>
      <xdr:colOff>1</xdr:colOff>
      <xdr:row>27</xdr:row>
      <xdr:rowOff>0</xdr:rowOff>
    </xdr:from>
    <xdr:to>
      <xdr:col>85</xdr:col>
      <xdr:colOff>142876</xdr:colOff>
      <xdr:row>39</xdr:row>
      <xdr:rowOff>71437</xdr:rowOff>
    </xdr:to>
    <xdr:graphicFrame macro="">
      <xdr:nvGraphicFramePr>
        <xdr:cNvPr id="33" name="Gráfico 32">
          <a:extLst>
            <a:ext uri="{FF2B5EF4-FFF2-40B4-BE49-F238E27FC236}">
              <a16:creationId xmlns:a16="http://schemas.microsoft.com/office/drawing/2014/main" id="{D0E8AC58-25F6-4665-83BD-670194451C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78</xdr:col>
      <xdr:colOff>1</xdr:colOff>
      <xdr:row>40</xdr:row>
      <xdr:rowOff>0</xdr:rowOff>
    </xdr:from>
    <xdr:to>
      <xdr:col>85</xdr:col>
      <xdr:colOff>142876</xdr:colOff>
      <xdr:row>52</xdr:row>
      <xdr:rowOff>23812</xdr:rowOff>
    </xdr:to>
    <xdr:graphicFrame macro="">
      <xdr:nvGraphicFramePr>
        <xdr:cNvPr id="34" name="Gráfico 33">
          <a:extLst>
            <a:ext uri="{FF2B5EF4-FFF2-40B4-BE49-F238E27FC236}">
              <a16:creationId xmlns:a16="http://schemas.microsoft.com/office/drawing/2014/main" id="{2E896B25-7D11-4E0A-9CD9-A59CBE08D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86</xdr:col>
      <xdr:colOff>0</xdr:colOff>
      <xdr:row>1</xdr:row>
      <xdr:rowOff>0</xdr:rowOff>
    </xdr:from>
    <xdr:to>
      <xdr:col>93</xdr:col>
      <xdr:colOff>142875</xdr:colOff>
      <xdr:row>13</xdr:row>
      <xdr:rowOff>71437</xdr:rowOff>
    </xdr:to>
    <xdr:graphicFrame macro="">
      <xdr:nvGraphicFramePr>
        <xdr:cNvPr id="35" name="Gráfico 34">
          <a:extLst>
            <a:ext uri="{FF2B5EF4-FFF2-40B4-BE49-F238E27FC236}">
              <a16:creationId xmlns:a16="http://schemas.microsoft.com/office/drawing/2014/main" id="{9DAE5D86-27B7-4FD3-AA2D-BD1B548BD5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86</xdr:col>
      <xdr:colOff>1</xdr:colOff>
      <xdr:row>14</xdr:row>
      <xdr:rowOff>0</xdr:rowOff>
    </xdr:from>
    <xdr:to>
      <xdr:col>93</xdr:col>
      <xdr:colOff>142876</xdr:colOff>
      <xdr:row>26</xdr:row>
      <xdr:rowOff>71437</xdr:rowOff>
    </xdr:to>
    <xdr:graphicFrame macro="">
      <xdr:nvGraphicFramePr>
        <xdr:cNvPr id="36" name="Gráfico 35">
          <a:extLst>
            <a:ext uri="{FF2B5EF4-FFF2-40B4-BE49-F238E27FC236}">
              <a16:creationId xmlns:a16="http://schemas.microsoft.com/office/drawing/2014/main" id="{5FA2131B-6F44-4E61-B5C5-77DB32B756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86</xdr:col>
      <xdr:colOff>1</xdr:colOff>
      <xdr:row>27</xdr:row>
      <xdr:rowOff>0</xdr:rowOff>
    </xdr:from>
    <xdr:to>
      <xdr:col>93</xdr:col>
      <xdr:colOff>142876</xdr:colOff>
      <xdr:row>39</xdr:row>
      <xdr:rowOff>71437</xdr:rowOff>
    </xdr:to>
    <xdr:graphicFrame macro="">
      <xdr:nvGraphicFramePr>
        <xdr:cNvPr id="37" name="Gráfico 36">
          <a:extLst>
            <a:ext uri="{FF2B5EF4-FFF2-40B4-BE49-F238E27FC236}">
              <a16:creationId xmlns:a16="http://schemas.microsoft.com/office/drawing/2014/main" id="{E479DAED-7DD7-4173-8DC5-93C1A08D31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86</xdr:col>
      <xdr:colOff>1</xdr:colOff>
      <xdr:row>40</xdr:row>
      <xdr:rowOff>0</xdr:rowOff>
    </xdr:from>
    <xdr:to>
      <xdr:col>93</xdr:col>
      <xdr:colOff>142876</xdr:colOff>
      <xdr:row>52</xdr:row>
      <xdr:rowOff>23812</xdr:rowOff>
    </xdr:to>
    <xdr:graphicFrame macro="">
      <xdr:nvGraphicFramePr>
        <xdr:cNvPr id="38" name="Gráfico 37">
          <a:extLst>
            <a:ext uri="{FF2B5EF4-FFF2-40B4-BE49-F238E27FC236}">
              <a16:creationId xmlns:a16="http://schemas.microsoft.com/office/drawing/2014/main" id="{CC97880A-155D-4EA6-A828-D08954F6B9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94</xdr:col>
      <xdr:colOff>0</xdr:colOff>
      <xdr:row>1</xdr:row>
      <xdr:rowOff>0</xdr:rowOff>
    </xdr:from>
    <xdr:to>
      <xdr:col>101</xdr:col>
      <xdr:colOff>142875</xdr:colOff>
      <xdr:row>13</xdr:row>
      <xdr:rowOff>71437</xdr:rowOff>
    </xdr:to>
    <xdr:graphicFrame macro="">
      <xdr:nvGraphicFramePr>
        <xdr:cNvPr id="39" name="Gráfico 38">
          <a:extLst>
            <a:ext uri="{FF2B5EF4-FFF2-40B4-BE49-F238E27FC236}">
              <a16:creationId xmlns:a16="http://schemas.microsoft.com/office/drawing/2014/main" id="{56C331E2-1FE9-41F7-8208-E55F9178D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94</xdr:col>
      <xdr:colOff>1</xdr:colOff>
      <xdr:row>14</xdr:row>
      <xdr:rowOff>0</xdr:rowOff>
    </xdr:from>
    <xdr:to>
      <xdr:col>101</xdr:col>
      <xdr:colOff>142876</xdr:colOff>
      <xdr:row>26</xdr:row>
      <xdr:rowOff>71437</xdr:rowOff>
    </xdr:to>
    <xdr:graphicFrame macro="">
      <xdr:nvGraphicFramePr>
        <xdr:cNvPr id="40" name="Gráfico 39">
          <a:extLst>
            <a:ext uri="{FF2B5EF4-FFF2-40B4-BE49-F238E27FC236}">
              <a16:creationId xmlns:a16="http://schemas.microsoft.com/office/drawing/2014/main" id="{6A79ADF8-5DB6-4DA9-A6D2-FA8D196FF1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94</xdr:col>
      <xdr:colOff>1</xdr:colOff>
      <xdr:row>27</xdr:row>
      <xdr:rowOff>0</xdr:rowOff>
    </xdr:from>
    <xdr:to>
      <xdr:col>101</xdr:col>
      <xdr:colOff>142876</xdr:colOff>
      <xdr:row>39</xdr:row>
      <xdr:rowOff>71437</xdr:rowOff>
    </xdr:to>
    <xdr:graphicFrame macro="">
      <xdr:nvGraphicFramePr>
        <xdr:cNvPr id="41" name="Gráfico 40">
          <a:extLst>
            <a:ext uri="{FF2B5EF4-FFF2-40B4-BE49-F238E27FC236}">
              <a16:creationId xmlns:a16="http://schemas.microsoft.com/office/drawing/2014/main" id="{F1FAEA07-1D19-4776-BD16-9CF1C49FE0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94</xdr:col>
      <xdr:colOff>1</xdr:colOff>
      <xdr:row>40</xdr:row>
      <xdr:rowOff>0</xdr:rowOff>
    </xdr:from>
    <xdr:to>
      <xdr:col>101</xdr:col>
      <xdr:colOff>142876</xdr:colOff>
      <xdr:row>52</xdr:row>
      <xdr:rowOff>23812</xdr:rowOff>
    </xdr:to>
    <xdr:graphicFrame macro="">
      <xdr:nvGraphicFramePr>
        <xdr:cNvPr id="42" name="Gráfico 41">
          <a:extLst>
            <a:ext uri="{FF2B5EF4-FFF2-40B4-BE49-F238E27FC236}">
              <a16:creationId xmlns:a16="http://schemas.microsoft.com/office/drawing/2014/main" id="{DFBC90B0-4822-46D3-BC60-6E6EA94488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2</xdr:col>
      <xdr:colOff>0</xdr:colOff>
      <xdr:row>81</xdr:row>
      <xdr:rowOff>0</xdr:rowOff>
    </xdr:from>
    <xdr:to>
      <xdr:col>10</xdr:col>
      <xdr:colOff>708422</xdr:colOff>
      <xdr:row>95</xdr:row>
      <xdr:rowOff>26193</xdr:rowOff>
    </xdr:to>
    <xdr:graphicFrame macro="">
      <xdr:nvGraphicFramePr>
        <xdr:cNvPr id="43" name="Gráfico 42">
          <a:extLst>
            <a:ext uri="{FF2B5EF4-FFF2-40B4-BE49-F238E27FC236}">
              <a16:creationId xmlns:a16="http://schemas.microsoft.com/office/drawing/2014/main" id="{958FF2A9-F457-4B9D-81F2-69F94DBFD8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2</xdr:col>
      <xdr:colOff>11206</xdr:colOff>
      <xdr:row>67</xdr:row>
      <xdr:rowOff>67235</xdr:rowOff>
    </xdr:from>
    <xdr:to>
      <xdr:col>10</xdr:col>
      <xdr:colOff>719628</xdr:colOff>
      <xdr:row>81</xdr:row>
      <xdr:rowOff>93428</xdr:rowOff>
    </xdr:to>
    <xdr:graphicFrame macro="">
      <xdr:nvGraphicFramePr>
        <xdr:cNvPr id="44" name="Gráfico 43">
          <a:extLst>
            <a:ext uri="{FF2B5EF4-FFF2-40B4-BE49-F238E27FC236}">
              <a16:creationId xmlns:a16="http://schemas.microsoft.com/office/drawing/2014/main" id="{C2C988C8-6247-4D35-992A-AAA2C133A4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12</xdr:col>
      <xdr:colOff>0</xdr:colOff>
      <xdr:row>81</xdr:row>
      <xdr:rowOff>0</xdr:rowOff>
    </xdr:from>
    <xdr:to>
      <xdr:col>20</xdr:col>
      <xdr:colOff>618775</xdr:colOff>
      <xdr:row>95</xdr:row>
      <xdr:rowOff>26194</xdr:rowOff>
    </xdr:to>
    <xdr:graphicFrame macro="">
      <xdr:nvGraphicFramePr>
        <xdr:cNvPr id="45" name="Gráfico 43">
          <a:extLst>
            <a:ext uri="{FF2B5EF4-FFF2-40B4-BE49-F238E27FC236}">
              <a16:creationId xmlns:a16="http://schemas.microsoft.com/office/drawing/2014/main" id="{4FF73352-EDB4-48FC-93B1-7545E2E2E6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masva\Desktop\SPNL\Estad&#237;stiques\WEB\24-25\Excels%2027-09%20(Mediterr&#224;nia)\Posteriors%20hist&#242;rics%20(excels%20preparats)\2.-%20Credits%20idioma%20per%20centres%202024%20(graus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er/snl/%23RECURSOS_ADMINISTRACIO_INFORMACI&#211;/GESTI&#211;%20WEB%20(dades,%20manuals)/HIST&#210;RIC/Estad&#237;stiques%20web/Curs%2026-27/2.-%20Oferta%20de%20cr&#232;dits%20(totes%20les%20titulacions%20per%20ERT%20i%20tit.)%2026-2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masva\Desktop\SPNL\Estad&#237;stiques\WEB\23-24\3.%20Cr&#232;dits%20oferits\3.1.%20Evoluci&#243;%20oferta%20cr&#232;dits%20en%20valenci&#224;%2023-24%20(soles%20grau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dioma per centre"/>
      <sheetName val="Oferta idioma graus per ERT"/>
      <sheetName val="Per centre (Actual)"/>
      <sheetName val="Actual graus"/>
      <sheetName val="Històric centres"/>
      <sheetName val="Cursos anteriors"/>
    </sheetNames>
    <sheetDataSet>
      <sheetData sheetId="0"/>
      <sheetData sheetId="1">
        <row r="7">
          <cell r="F7" t="str">
            <v>ALEMÀ</v>
          </cell>
          <cell r="G7" t="str">
            <v>CASTELLÀ</v>
          </cell>
          <cell r="H7" t="str">
            <v>FRANCÈS</v>
          </cell>
          <cell r="I7" t="str">
            <v>ANGLÈS</v>
          </cell>
          <cell r="J7" t="str">
            <v>ITALIÀ</v>
          </cell>
          <cell r="K7" t="str">
            <v>VALENCIÀ</v>
          </cell>
        </row>
        <row r="25">
          <cell r="B25" t="str">
            <v>Total</v>
          </cell>
          <cell r="C25"/>
          <cell r="D25"/>
        </row>
      </sheetData>
      <sheetData sheetId="2">
        <row r="9">
          <cell r="A9" t="str">
            <v>E. POLITÈCNICA SUPERIOR D'ALCOI</v>
          </cell>
        </row>
      </sheetData>
      <sheetData sheetId="3">
        <row r="7">
          <cell r="M7" t="str">
            <v>ALEMÀ</v>
          </cell>
        </row>
      </sheetData>
      <sheetData sheetId="4">
        <row r="2">
          <cell r="C2">
            <v>2010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UPV"/>
      <sheetName val="Per campus i ERT"/>
      <sheetName val="Per TITUL"/>
      <sheetName val="Històric ERTs"/>
      <sheetName val="Històric DEPs"/>
      <sheetName val="PROFESSORS"/>
      <sheetName val="Dep total"/>
      <sheetName val="Dep indiv"/>
      <sheetName val="Històric dep-ling"/>
    </sheetNames>
    <sheetDataSet>
      <sheetData sheetId="0">
        <row r="8">
          <cell r="E8">
            <v>37365.919999999998</v>
          </cell>
        </row>
        <row r="9">
          <cell r="E9">
            <v>3432.2350000000001</v>
          </cell>
          <cell r="F9">
            <v>31.5</v>
          </cell>
          <cell r="G9">
            <v>2968.54</v>
          </cell>
          <cell r="H9">
            <v>31.5</v>
          </cell>
          <cell r="I9">
            <v>200.75</v>
          </cell>
          <cell r="K9">
            <v>199.95</v>
          </cell>
        </row>
        <row r="10">
          <cell r="F10">
            <v>0</v>
          </cell>
          <cell r="G10">
            <v>3546.59</v>
          </cell>
          <cell r="H10">
            <v>0</v>
          </cell>
          <cell r="I10">
            <v>478.09</v>
          </cell>
          <cell r="J10">
            <v>0</v>
          </cell>
          <cell r="K10">
            <v>677.94</v>
          </cell>
        </row>
        <row r="11">
          <cell r="F11">
            <v>0</v>
          </cell>
          <cell r="G11">
            <v>1001.39</v>
          </cell>
          <cell r="H11">
            <v>0</v>
          </cell>
          <cell r="I11">
            <v>76.099999999999994</v>
          </cell>
          <cell r="J11">
            <v>0</v>
          </cell>
          <cell r="K11">
            <v>33</v>
          </cell>
        </row>
        <row r="12">
          <cell r="F12">
            <v>0</v>
          </cell>
          <cell r="G12">
            <v>3817.31</v>
          </cell>
          <cell r="H12">
            <v>0</v>
          </cell>
          <cell r="I12">
            <v>596.53</v>
          </cell>
          <cell r="J12">
            <v>0</v>
          </cell>
          <cell r="K12">
            <v>151.38999999999999</v>
          </cell>
        </row>
        <row r="13">
          <cell r="F13">
            <v>0</v>
          </cell>
          <cell r="G13">
            <v>2829.73</v>
          </cell>
          <cell r="H13">
            <v>0</v>
          </cell>
          <cell r="I13">
            <v>389.2</v>
          </cell>
          <cell r="J13">
            <v>0</v>
          </cell>
          <cell r="K13">
            <v>265.83</v>
          </cell>
        </row>
        <row r="14">
          <cell r="F14">
            <v>0</v>
          </cell>
          <cell r="G14">
            <v>2748.78</v>
          </cell>
          <cell r="H14">
            <v>0</v>
          </cell>
          <cell r="I14">
            <v>107.06</v>
          </cell>
          <cell r="J14">
            <v>0</v>
          </cell>
          <cell r="K14">
            <v>190.6</v>
          </cell>
        </row>
        <row r="15">
          <cell r="F15">
            <v>0</v>
          </cell>
          <cell r="G15">
            <v>1686.67</v>
          </cell>
          <cell r="H15">
            <v>0</v>
          </cell>
          <cell r="I15">
            <v>77.599999999999994</v>
          </cell>
          <cell r="J15">
            <v>0</v>
          </cell>
          <cell r="K15">
            <v>0</v>
          </cell>
        </row>
        <row r="16">
          <cell r="F16">
            <v>0</v>
          </cell>
          <cell r="G16">
            <v>2232.2800000000002</v>
          </cell>
          <cell r="H16">
            <v>0</v>
          </cell>
          <cell r="I16">
            <v>138.83000000000001</v>
          </cell>
          <cell r="J16">
            <v>0</v>
          </cell>
          <cell r="K16">
            <v>0</v>
          </cell>
        </row>
        <row r="17">
          <cell r="F17">
            <v>0</v>
          </cell>
          <cell r="G17">
            <v>495.99</v>
          </cell>
          <cell r="H17">
            <v>0</v>
          </cell>
          <cell r="I17">
            <v>7.75</v>
          </cell>
          <cell r="J17">
            <v>0</v>
          </cell>
          <cell r="K17">
            <v>0</v>
          </cell>
        </row>
        <row r="18">
          <cell r="F18">
            <v>0</v>
          </cell>
          <cell r="G18">
            <v>4633.6549999999997</v>
          </cell>
          <cell r="H18">
            <v>0</v>
          </cell>
          <cell r="I18">
            <v>559.45500000000004</v>
          </cell>
          <cell r="J18">
            <v>0</v>
          </cell>
          <cell r="K18">
            <v>364.38</v>
          </cell>
        </row>
        <row r="19">
          <cell r="E19">
            <v>1871.61</v>
          </cell>
          <cell r="F19">
            <v>16.5</v>
          </cell>
          <cell r="G19">
            <v>1597.76</v>
          </cell>
          <cell r="H19">
            <v>12</v>
          </cell>
          <cell r="I19">
            <v>119.65</v>
          </cell>
          <cell r="J19">
            <v>0</v>
          </cell>
          <cell r="K19">
            <v>125.7</v>
          </cell>
        </row>
        <row r="20">
          <cell r="F20">
            <v>0</v>
          </cell>
          <cell r="G20">
            <v>1236.3</v>
          </cell>
          <cell r="H20">
            <v>0</v>
          </cell>
          <cell r="I20">
            <v>217.45</v>
          </cell>
          <cell r="J20">
            <v>0</v>
          </cell>
          <cell r="K20">
            <v>93.7</v>
          </cell>
        </row>
        <row r="21">
          <cell r="F21">
            <v>0</v>
          </cell>
          <cell r="G21">
            <v>2756.53</v>
          </cell>
          <cell r="H21">
            <v>0</v>
          </cell>
          <cell r="I21">
            <v>37.5</v>
          </cell>
          <cell r="J21">
            <v>0</v>
          </cell>
          <cell r="K21">
            <v>180.97</v>
          </cell>
        </row>
        <row r="22">
          <cell r="F22">
            <v>115.5</v>
          </cell>
          <cell r="G22">
            <v>130.5</v>
          </cell>
          <cell r="H22">
            <v>94.5</v>
          </cell>
          <cell r="I22">
            <v>0</v>
          </cell>
          <cell r="J22">
            <v>31.5</v>
          </cell>
          <cell r="K22">
            <v>61.5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ES_cre_cur_idi_dep_grau"/>
      <sheetName val="EVOLUCIÓ depart"/>
      <sheetName val="Grafiques per DEPARTAMENTS"/>
      <sheetName val="DADES grau_CurCenIdiExcel"/>
      <sheetName val="HIST_centres"/>
      <sheetName val="PROFESSORS"/>
    </sheetNames>
    <sheetDataSet>
      <sheetData sheetId="0"/>
      <sheetData sheetId="1"/>
      <sheetData sheetId="2"/>
      <sheetData sheetId="3">
        <row r="320">
          <cell r="N320">
            <v>8.5555713313164639E-2</v>
          </cell>
        </row>
        <row r="411">
          <cell r="N411">
            <v>7.8643784130313366E-2</v>
          </cell>
        </row>
        <row r="458">
          <cell r="N458">
            <v>7.6587534299139171E-2</v>
          </cell>
        </row>
        <row r="483">
          <cell r="N483">
            <v>0.1520246361010692</v>
          </cell>
        </row>
        <row r="518">
          <cell r="N518">
            <v>7.9838089274849602E-2</v>
          </cell>
        </row>
        <row r="584">
          <cell r="N584">
            <v>7.934641798725843E-2</v>
          </cell>
        </row>
        <row r="591">
          <cell r="N591">
            <v>7.2467163809223425E-2</v>
          </cell>
        </row>
        <row r="604">
          <cell r="N604">
            <v>4.7146796775562154E-2</v>
          </cell>
        </row>
        <row r="610">
          <cell r="N610">
            <v>9.8281157389945584E-2</v>
          </cell>
        </row>
        <row r="614">
          <cell r="N614">
            <v>0.15953937672123139</v>
          </cell>
        </row>
        <row r="619">
          <cell r="N619">
            <v>3.1669865642994241E-3</v>
          </cell>
        </row>
        <row r="625">
          <cell r="N625">
            <v>5.0628819481858899E-2</v>
          </cell>
        </row>
        <row r="629">
          <cell r="N629">
            <v>8.7460077323919985E-2</v>
          </cell>
        </row>
        <row r="632">
          <cell r="N632">
            <v>7.0486614796254787E-2</v>
          </cell>
        </row>
        <row r="637">
          <cell r="N637">
            <v>5.231430934656741E-2</v>
          </cell>
        </row>
        <row r="639">
          <cell r="N639">
            <v>0</v>
          </cell>
        </row>
        <row r="645">
          <cell r="N645">
            <v>0.12614639112519091</v>
          </cell>
        </row>
        <row r="646">
          <cell r="N646">
            <v>1.1648580712402674E-2</v>
          </cell>
        </row>
        <row r="649">
          <cell r="N649">
            <v>7.5585810993555796E-2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B2865-1FC5-4D1B-987C-73A960C8752E}">
  <sheetPr>
    <outlinePr summaryBelow="0"/>
  </sheetPr>
  <dimension ref="A1:L46"/>
  <sheetViews>
    <sheetView showGridLines="0" topLeftCell="A7" zoomScale="112" zoomScaleNormal="112" workbookViewId="0">
      <selection activeCell="O62" sqref="O62"/>
    </sheetView>
  </sheetViews>
  <sheetFormatPr defaultColWidth="9.140625" defaultRowHeight="12.75" outlineLevelRow="1"/>
  <cols>
    <col min="1" max="4" width="9.140625" style="51"/>
    <col min="5" max="5" width="9.28515625" style="51" bestFit="1" customWidth="1"/>
    <col min="6" max="6" width="9.140625" style="51" bestFit="1" customWidth="1"/>
    <col min="7" max="7" width="9.28515625" style="51" bestFit="1" customWidth="1"/>
    <col min="8" max="11" width="9.140625" style="51" bestFit="1" customWidth="1"/>
    <col min="12" max="16384" width="9.140625" style="51"/>
  </cols>
  <sheetData>
    <row r="1" spans="1:12" ht="22.5">
      <c r="A1" s="72" t="s">
        <v>285</v>
      </c>
    </row>
    <row r="3" spans="1:12" ht="10.5" customHeight="1">
      <c r="A3" s="103" t="s">
        <v>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2" ht="10.5" customHeight="1">
      <c r="A4" s="104" t="s">
        <v>284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</row>
    <row r="6" spans="1:12" ht="18">
      <c r="A6" s="71" t="s">
        <v>3</v>
      </c>
      <c r="B6" s="105" t="s">
        <v>4</v>
      </c>
      <c r="C6" s="105"/>
      <c r="D6" s="70" t="s">
        <v>30</v>
      </c>
      <c r="E6" s="69" t="s">
        <v>5</v>
      </c>
      <c r="F6" s="68" t="s">
        <v>253</v>
      </c>
      <c r="G6" s="68" t="s">
        <v>40</v>
      </c>
      <c r="H6" s="68" t="s">
        <v>41</v>
      </c>
      <c r="I6" s="68" t="s">
        <v>42</v>
      </c>
      <c r="J6" s="68" t="s">
        <v>43</v>
      </c>
      <c r="K6" s="68" t="s">
        <v>44</v>
      </c>
    </row>
    <row r="7" spans="1:12">
      <c r="A7" s="106" t="s">
        <v>12</v>
      </c>
      <c r="B7" s="106"/>
      <c r="C7" s="106"/>
      <c r="D7" s="106"/>
      <c r="E7" s="65">
        <v>37365.919999999998</v>
      </c>
      <c r="F7" s="65">
        <v>163.5</v>
      </c>
      <c r="G7" s="65">
        <v>31682.02</v>
      </c>
      <c r="H7" s="65">
        <v>138</v>
      </c>
      <c r="I7" s="65">
        <v>3005.97</v>
      </c>
      <c r="J7" s="65">
        <v>31.5</v>
      </c>
      <c r="K7" s="65">
        <v>2344.96</v>
      </c>
    </row>
    <row r="8" spans="1:12" outlineLevel="1">
      <c r="A8" s="63"/>
      <c r="B8" s="107" t="s">
        <v>5</v>
      </c>
      <c r="C8" s="107"/>
      <c r="D8" s="107"/>
      <c r="E8" s="65">
        <v>37365.919999999998</v>
      </c>
      <c r="F8" s="65">
        <f t="shared" ref="F8:K8" si="0">SUM(F9:F22)</f>
        <v>163.5</v>
      </c>
      <c r="G8" s="65">
        <f t="shared" si="0"/>
        <v>31682.024999999998</v>
      </c>
      <c r="H8" s="65">
        <f t="shared" si="0"/>
        <v>138</v>
      </c>
      <c r="I8" s="65">
        <f t="shared" si="0"/>
        <v>3005.9649999999997</v>
      </c>
      <c r="J8" s="65">
        <f t="shared" si="0"/>
        <v>31.5</v>
      </c>
      <c r="K8" s="65">
        <f t="shared" si="0"/>
        <v>2344.96</v>
      </c>
      <c r="L8" s="52"/>
    </row>
    <row r="9" spans="1:12" outlineLevel="1">
      <c r="A9" s="57"/>
      <c r="B9" s="57" t="s">
        <v>283</v>
      </c>
      <c r="C9" s="108" t="s">
        <v>13</v>
      </c>
      <c r="D9" s="108"/>
      <c r="E9" s="65">
        <v>3432.2350000000001</v>
      </c>
      <c r="F9" s="66">
        <v>31.5</v>
      </c>
      <c r="G9" s="66">
        <v>2968.54</v>
      </c>
      <c r="H9" s="66">
        <v>31.5</v>
      </c>
      <c r="I9" s="66">
        <v>200.75</v>
      </c>
      <c r="J9" s="66">
        <v>0</v>
      </c>
      <c r="K9" s="66">
        <v>199.95</v>
      </c>
      <c r="L9" s="52"/>
    </row>
    <row r="10" spans="1:12" outlineLevel="1">
      <c r="A10" s="60"/>
      <c r="B10" s="60" t="s">
        <v>281</v>
      </c>
      <c r="C10" s="109" t="s">
        <v>14</v>
      </c>
      <c r="D10" s="109"/>
      <c r="E10" s="65">
        <v>4702.6149999999998</v>
      </c>
      <c r="F10" s="67">
        <v>0</v>
      </c>
      <c r="G10" s="67">
        <v>3546.59</v>
      </c>
      <c r="H10" s="67">
        <v>0</v>
      </c>
      <c r="I10" s="67">
        <v>478.09</v>
      </c>
      <c r="J10" s="67">
        <v>0</v>
      </c>
      <c r="K10" s="67">
        <v>677.94</v>
      </c>
      <c r="L10" s="52"/>
    </row>
    <row r="11" spans="1:12" outlineLevel="1">
      <c r="A11" s="57"/>
      <c r="B11" s="57" t="s">
        <v>279</v>
      </c>
      <c r="C11" s="108" t="s">
        <v>15</v>
      </c>
      <c r="D11" s="108"/>
      <c r="E11" s="65">
        <v>1110.4849999999999</v>
      </c>
      <c r="F11" s="66">
        <v>0</v>
      </c>
      <c r="G11" s="66">
        <v>1001.39</v>
      </c>
      <c r="H11" s="66">
        <v>0</v>
      </c>
      <c r="I11" s="66">
        <v>76.099999999999994</v>
      </c>
      <c r="J11" s="66">
        <v>0</v>
      </c>
      <c r="K11" s="66">
        <v>33</v>
      </c>
      <c r="L11" s="52"/>
    </row>
    <row r="12" spans="1:12" outlineLevel="1">
      <c r="A12" s="60"/>
      <c r="B12" s="60" t="s">
        <v>277</v>
      </c>
      <c r="C12" s="109" t="s">
        <v>16</v>
      </c>
      <c r="D12" s="109"/>
      <c r="E12" s="65">
        <v>4565.2299999999996</v>
      </c>
      <c r="F12" s="67">
        <v>0</v>
      </c>
      <c r="G12" s="67">
        <v>3817.31</v>
      </c>
      <c r="H12" s="67">
        <v>0</v>
      </c>
      <c r="I12" s="67">
        <v>596.53</v>
      </c>
      <c r="J12" s="67">
        <v>0</v>
      </c>
      <c r="K12" s="67">
        <v>151.38999999999999</v>
      </c>
      <c r="L12" s="52"/>
    </row>
    <row r="13" spans="1:12" outlineLevel="1">
      <c r="A13" s="57"/>
      <c r="B13" s="57" t="s">
        <v>275</v>
      </c>
      <c r="C13" s="108" t="s">
        <v>17</v>
      </c>
      <c r="D13" s="108"/>
      <c r="E13" s="65">
        <v>3484.7559999999999</v>
      </c>
      <c r="F13" s="66">
        <v>0</v>
      </c>
      <c r="G13" s="66">
        <v>2829.73</v>
      </c>
      <c r="H13" s="66">
        <v>0</v>
      </c>
      <c r="I13" s="66">
        <v>389.2</v>
      </c>
      <c r="J13" s="66">
        <v>0</v>
      </c>
      <c r="K13" s="66">
        <v>265.83</v>
      </c>
      <c r="L13" s="52"/>
    </row>
    <row r="14" spans="1:12" outlineLevel="1">
      <c r="A14" s="60"/>
      <c r="B14" s="60" t="s">
        <v>272</v>
      </c>
      <c r="C14" s="109" t="s">
        <v>18</v>
      </c>
      <c r="D14" s="109"/>
      <c r="E14" s="65">
        <v>3046.4389999999999</v>
      </c>
      <c r="F14" s="67">
        <v>0</v>
      </c>
      <c r="G14" s="67">
        <v>2748.78</v>
      </c>
      <c r="H14" s="67">
        <v>0</v>
      </c>
      <c r="I14" s="67">
        <v>107.06</v>
      </c>
      <c r="J14" s="67">
        <v>0</v>
      </c>
      <c r="K14" s="67">
        <v>190.6</v>
      </c>
      <c r="L14" s="52"/>
    </row>
    <row r="15" spans="1:12" outlineLevel="1">
      <c r="A15" s="57"/>
      <c r="B15" s="57" t="s">
        <v>270</v>
      </c>
      <c r="C15" s="108" t="s">
        <v>19</v>
      </c>
      <c r="D15" s="108"/>
      <c r="E15" s="65">
        <v>1764.2660000000001</v>
      </c>
      <c r="F15" s="66">
        <v>0</v>
      </c>
      <c r="G15" s="66">
        <v>1686.67</v>
      </c>
      <c r="H15" s="66">
        <v>0</v>
      </c>
      <c r="I15" s="66">
        <v>77.599999999999994</v>
      </c>
      <c r="J15" s="66">
        <v>0</v>
      </c>
      <c r="K15" s="66">
        <v>0</v>
      </c>
      <c r="L15" s="52"/>
    </row>
    <row r="16" spans="1:12" outlineLevel="1">
      <c r="A16" s="60"/>
      <c r="B16" s="60" t="s">
        <v>268</v>
      </c>
      <c r="C16" s="109" t="s">
        <v>20</v>
      </c>
      <c r="D16" s="109"/>
      <c r="E16" s="65">
        <v>2371.107</v>
      </c>
      <c r="F16" s="67">
        <v>0</v>
      </c>
      <c r="G16" s="67">
        <v>2232.2800000000002</v>
      </c>
      <c r="H16" s="67">
        <v>0</v>
      </c>
      <c r="I16" s="67">
        <v>138.83000000000001</v>
      </c>
      <c r="J16" s="67">
        <v>0</v>
      </c>
      <c r="K16" s="67">
        <v>0</v>
      </c>
      <c r="L16" s="52"/>
    </row>
    <row r="17" spans="1:12" outlineLevel="1">
      <c r="A17" s="57"/>
      <c r="B17" s="57" t="s">
        <v>266</v>
      </c>
      <c r="C17" s="108" t="s">
        <v>21</v>
      </c>
      <c r="D17" s="108"/>
      <c r="E17" s="65">
        <v>503.74</v>
      </c>
      <c r="F17" s="66">
        <v>0</v>
      </c>
      <c r="G17" s="66">
        <v>495.99</v>
      </c>
      <c r="H17" s="66">
        <v>0</v>
      </c>
      <c r="I17" s="66">
        <v>7.75</v>
      </c>
      <c r="J17" s="66">
        <v>0</v>
      </c>
      <c r="K17" s="66">
        <v>0</v>
      </c>
      <c r="L17" s="52"/>
    </row>
    <row r="18" spans="1:12" outlineLevel="1">
      <c r="A18" s="60"/>
      <c r="B18" s="60" t="s">
        <v>264</v>
      </c>
      <c r="C18" s="109" t="s">
        <v>22</v>
      </c>
      <c r="D18" s="109"/>
      <c r="E18" s="65">
        <v>5557.4859999999999</v>
      </c>
      <c r="F18" s="67">
        <v>0</v>
      </c>
      <c r="G18" s="67">
        <v>4633.6549999999997</v>
      </c>
      <c r="H18" s="67">
        <v>0</v>
      </c>
      <c r="I18" s="67">
        <v>559.45500000000004</v>
      </c>
      <c r="J18" s="67">
        <v>0</v>
      </c>
      <c r="K18" s="67">
        <v>364.38</v>
      </c>
      <c r="L18" s="52"/>
    </row>
    <row r="19" spans="1:12" outlineLevel="1">
      <c r="A19" s="57"/>
      <c r="B19" s="57" t="s">
        <v>262</v>
      </c>
      <c r="C19" s="108" t="s">
        <v>23</v>
      </c>
      <c r="D19" s="108"/>
      <c r="E19" s="65">
        <v>1871.61</v>
      </c>
      <c r="F19" s="66">
        <v>16.5</v>
      </c>
      <c r="G19" s="66">
        <v>1597.76</v>
      </c>
      <c r="H19" s="66">
        <v>12</v>
      </c>
      <c r="I19" s="66">
        <v>119.65</v>
      </c>
      <c r="J19" s="66">
        <v>0</v>
      </c>
      <c r="K19" s="66">
        <v>125.7</v>
      </c>
      <c r="L19" s="52"/>
    </row>
    <row r="20" spans="1:12" outlineLevel="1">
      <c r="A20" s="60"/>
      <c r="B20" s="60" t="s">
        <v>260</v>
      </c>
      <c r="C20" s="109" t="s">
        <v>24</v>
      </c>
      <c r="D20" s="109"/>
      <c r="E20" s="65">
        <v>1547.4469999999999</v>
      </c>
      <c r="F20" s="67">
        <v>0</v>
      </c>
      <c r="G20" s="67">
        <v>1236.3</v>
      </c>
      <c r="H20" s="67">
        <v>0</v>
      </c>
      <c r="I20" s="67">
        <v>217.45</v>
      </c>
      <c r="J20" s="67">
        <v>0</v>
      </c>
      <c r="K20" s="67">
        <v>93.7</v>
      </c>
      <c r="L20" s="52"/>
    </row>
    <row r="21" spans="1:12" outlineLevel="1">
      <c r="A21" s="57"/>
      <c r="B21" s="57" t="s">
        <v>258</v>
      </c>
      <c r="C21" s="108" t="s">
        <v>25</v>
      </c>
      <c r="D21" s="108"/>
      <c r="E21" s="65">
        <v>2975</v>
      </c>
      <c r="F21" s="66">
        <v>0</v>
      </c>
      <c r="G21" s="66">
        <v>2756.53</v>
      </c>
      <c r="H21" s="66">
        <v>0</v>
      </c>
      <c r="I21" s="66">
        <v>37.5</v>
      </c>
      <c r="J21" s="66">
        <v>0</v>
      </c>
      <c r="K21" s="66">
        <v>180.97</v>
      </c>
      <c r="L21" s="52"/>
    </row>
    <row r="22" spans="1:12" outlineLevel="1">
      <c r="A22" s="60"/>
      <c r="B22" s="60" t="s">
        <v>255</v>
      </c>
      <c r="C22" s="109" t="s">
        <v>26</v>
      </c>
      <c r="D22" s="109"/>
      <c r="E22" s="65">
        <v>433.5</v>
      </c>
      <c r="F22" s="64">
        <v>115.5</v>
      </c>
      <c r="G22" s="64">
        <v>130.5</v>
      </c>
      <c r="H22" s="64">
        <v>94.5</v>
      </c>
      <c r="I22" s="64">
        <v>0</v>
      </c>
      <c r="J22" s="64">
        <v>31.5</v>
      </c>
      <c r="K22" s="64">
        <v>61.5</v>
      </c>
      <c r="L22" s="52"/>
    </row>
    <row r="23" spans="1:12">
      <c r="A23" s="110" t="s">
        <v>27</v>
      </c>
      <c r="B23" s="110"/>
      <c r="C23" s="110"/>
      <c r="D23" s="110"/>
      <c r="E23" s="56" t="s">
        <v>28</v>
      </c>
      <c r="F23" s="56" t="s">
        <v>28</v>
      </c>
      <c r="G23" s="56" t="s">
        <v>28</v>
      </c>
      <c r="H23" s="56" t="s">
        <v>28</v>
      </c>
      <c r="I23" s="56" t="s">
        <v>28</v>
      </c>
      <c r="J23" s="56" t="s">
        <v>28</v>
      </c>
      <c r="K23" s="56" t="s">
        <v>28</v>
      </c>
      <c r="L23" s="52"/>
    </row>
    <row r="24" spans="1:12" outlineLevel="1">
      <c r="A24" s="63"/>
      <c r="B24" s="107" t="s">
        <v>5</v>
      </c>
      <c r="C24" s="107"/>
      <c r="D24" s="107"/>
      <c r="E24" s="56" t="s">
        <v>28</v>
      </c>
      <c r="F24" s="56">
        <f t="shared" ref="F24:K38" si="1">F8/$E8</f>
        <v>4.3756449727452183E-3</v>
      </c>
      <c r="G24" s="56">
        <f t="shared" si="1"/>
        <v>0.84788558665222213</v>
      </c>
      <c r="H24" s="56">
        <f t="shared" si="1"/>
        <v>3.6932049311244044E-3</v>
      </c>
      <c r="I24" s="56">
        <f t="shared" si="1"/>
        <v>8.0446701165125867E-2</v>
      </c>
      <c r="J24" s="56">
        <f t="shared" si="1"/>
        <v>8.4301416906100532E-4</v>
      </c>
      <c r="K24" s="62">
        <f t="shared" si="1"/>
        <v>6.2756650980358583E-2</v>
      </c>
    </row>
    <row r="25" spans="1:12" outlineLevel="1">
      <c r="A25" s="60"/>
      <c r="B25" s="60" t="s">
        <v>283</v>
      </c>
      <c r="C25" s="109" t="s">
        <v>31</v>
      </c>
      <c r="D25" s="109"/>
      <c r="E25" s="56" t="s">
        <v>282</v>
      </c>
      <c r="F25" s="59">
        <f t="shared" si="1"/>
        <v>9.1776932523559718E-3</v>
      </c>
      <c r="G25" s="59">
        <f t="shared" si="1"/>
        <v>0.86489998499519993</v>
      </c>
      <c r="H25" s="59">
        <f t="shared" si="1"/>
        <v>9.1776932523559718E-3</v>
      </c>
      <c r="I25" s="59">
        <f t="shared" si="1"/>
        <v>5.848958477493528E-2</v>
      </c>
      <c r="J25" s="59">
        <f t="shared" si="1"/>
        <v>0</v>
      </c>
      <c r="K25" s="58">
        <f t="shared" si="1"/>
        <v>5.8256500501859571E-2</v>
      </c>
    </row>
    <row r="26" spans="1:12" outlineLevel="1">
      <c r="A26" s="57"/>
      <c r="B26" s="57" t="s">
        <v>281</v>
      </c>
      <c r="C26" s="108" t="s">
        <v>32</v>
      </c>
      <c r="D26" s="108"/>
      <c r="E26" s="56" t="s">
        <v>280</v>
      </c>
      <c r="F26" s="55">
        <f t="shared" si="1"/>
        <v>0</v>
      </c>
      <c r="G26" s="55">
        <f t="shared" si="1"/>
        <v>0.75417400744054108</v>
      </c>
      <c r="H26" s="55">
        <f t="shared" si="1"/>
        <v>0</v>
      </c>
      <c r="I26" s="55">
        <f t="shared" si="1"/>
        <v>0.10166471208040632</v>
      </c>
      <c r="J26" s="55">
        <f t="shared" si="1"/>
        <v>0</v>
      </c>
      <c r="K26" s="61">
        <f t="shared" si="1"/>
        <v>0.14416234371727221</v>
      </c>
    </row>
    <row r="27" spans="1:12" outlineLevel="1">
      <c r="A27" s="60"/>
      <c r="B27" s="60" t="s">
        <v>279</v>
      </c>
      <c r="C27" s="109" t="s">
        <v>61</v>
      </c>
      <c r="D27" s="109"/>
      <c r="E27" s="56" t="s">
        <v>278</v>
      </c>
      <c r="F27" s="59">
        <f t="shared" si="1"/>
        <v>0</v>
      </c>
      <c r="G27" s="59">
        <f t="shared" si="1"/>
        <v>0.90175914127610912</v>
      </c>
      <c r="H27" s="59">
        <f t="shared" si="1"/>
        <v>0</v>
      </c>
      <c r="I27" s="59">
        <f t="shared" si="1"/>
        <v>6.8528615875045593E-2</v>
      </c>
      <c r="J27" s="59">
        <f t="shared" si="1"/>
        <v>0</v>
      </c>
      <c r="K27" s="58">
        <f t="shared" si="1"/>
        <v>2.9716745386025027E-2</v>
      </c>
    </row>
    <row r="28" spans="1:12" outlineLevel="1">
      <c r="A28" s="57"/>
      <c r="B28" s="57" t="s">
        <v>277</v>
      </c>
      <c r="C28" s="108" t="s">
        <v>98</v>
      </c>
      <c r="D28" s="108"/>
      <c r="E28" s="56" t="s">
        <v>276</v>
      </c>
      <c r="F28" s="55">
        <f t="shared" si="1"/>
        <v>0</v>
      </c>
      <c r="G28" s="55">
        <f t="shared" si="1"/>
        <v>0.83617035724377531</v>
      </c>
      <c r="H28" s="55">
        <f t="shared" si="1"/>
        <v>0</v>
      </c>
      <c r="I28" s="55">
        <f t="shared" si="1"/>
        <v>0.13066811529758632</v>
      </c>
      <c r="J28" s="55">
        <f t="shared" si="1"/>
        <v>0</v>
      </c>
      <c r="K28" s="61">
        <f t="shared" si="1"/>
        <v>3.316152745863845E-2</v>
      </c>
    </row>
    <row r="29" spans="1:12" outlineLevel="1">
      <c r="A29" s="60"/>
      <c r="B29" s="60" t="s">
        <v>275</v>
      </c>
      <c r="C29" s="109" t="s">
        <v>274</v>
      </c>
      <c r="D29" s="109"/>
      <c r="E29" s="56" t="s">
        <v>273</v>
      </c>
      <c r="F29" s="59">
        <f t="shared" si="1"/>
        <v>0</v>
      </c>
      <c r="G29" s="59">
        <f t="shared" si="1"/>
        <v>0.81203102885826162</v>
      </c>
      <c r="H29" s="59">
        <f t="shared" si="1"/>
        <v>0</v>
      </c>
      <c r="I29" s="59">
        <f t="shared" si="1"/>
        <v>0.11168644232193015</v>
      </c>
      <c r="J29" s="59">
        <f t="shared" si="1"/>
        <v>0</v>
      </c>
      <c r="K29" s="58">
        <f t="shared" si="1"/>
        <v>7.6283676676358395E-2</v>
      </c>
    </row>
    <row r="30" spans="1:12" outlineLevel="1">
      <c r="A30" s="57"/>
      <c r="B30" s="57" t="s">
        <v>272</v>
      </c>
      <c r="C30" s="108" t="s">
        <v>34</v>
      </c>
      <c r="D30" s="108"/>
      <c r="E30" s="56" t="s">
        <v>271</v>
      </c>
      <c r="F30" s="55">
        <f t="shared" si="1"/>
        <v>0</v>
      </c>
      <c r="G30" s="55">
        <f t="shared" si="1"/>
        <v>0.90229280809495949</v>
      </c>
      <c r="H30" s="55">
        <f t="shared" si="1"/>
        <v>0</v>
      </c>
      <c r="I30" s="55">
        <f t="shared" si="1"/>
        <v>3.5142669851587378E-2</v>
      </c>
      <c r="J30" s="55">
        <f t="shared" si="1"/>
        <v>0</v>
      </c>
      <c r="K30" s="61">
        <f t="shared" si="1"/>
        <v>6.2564850305553463E-2</v>
      </c>
    </row>
    <row r="31" spans="1:12" outlineLevel="1">
      <c r="A31" s="60"/>
      <c r="B31" s="60" t="s">
        <v>270</v>
      </c>
      <c r="C31" s="109" t="s">
        <v>95</v>
      </c>
      <c r="D31" s="109"/>
      <c r="E31" s="56" t="s">
        <v>269</v>
      </c>
      <c r="F31" s="59">
        <f t="shared" si="1"/>
        <v>0</v>
      </c>
      <c r="G31" s="59">
        <f t="shared" si="1"/>
        <v>0.95601797007934175</v>
      </c>
      <c r="H31" s="59">
        <f t="shared" si="1"/>
        <v>0</v>
      </c>
      <c r="I31" s="59">
        <f t="shared" si="1"/>
        <v>4.3984297152470202E-2</v>
      </c>
      <c r="J31" s="59">
        <f t="shared" si="1"/>
        <v>0</v>
      </c>
      <c r="K31" s="58">
        <f t="shared" si="1"/>
        <v>0</v>
      </c>
    </row>
    <row r="32" spans="1:12" outlineLevel="1">
      <c r="A32" s="57"/>
      <c r="B32" s="57" t="s">
        <v>268</v>
      </c>
      <c r="C32" s="108" t="s">
        <v>36</v>
      </c>
      <c r="D32" s="108"/>
      <c r="E32" s="56" t="s">
        <v>267</v>
      </c>
      <c r="F32" s="55">
        <f t="shared" si="1"/>
        <v>0</v>
      </c>
      <c r="G32" s="55">
        <f t="shared" si="1"/>
        <v>0.94145055453001503</v>
      </c>
      <c r="H32" s="55">
        <f t="shared" si="1"/>
        <v>0</v>
      </c>
      <c r="I32" s="55">
        <f t="shared" si="1"/>
        <v>5.8550710701794566E-2</v>
      </c>
      <c r="J32" s="55">
        <f t="shared" si="1"/>
        <v>0</v>
      </c>
      <c r="K32" s="61">
        <f t="shared" si="1"/>
        <v>0</v>
      </c>
    </row>
    <row r="33" spans="1:11" outlineLevel="1">
      <c r="A33" s="60"/>
      <c r="B33" s="60" t="s">
        <v>266</v>
      </c>
      <c r="C33" s="109" t="s">
        <v>265</v>
      </c>
      <c r="D33" s="109"/>
      <c r="E33" s="56" t="s">
        <v>29</v>
      </c>
      <c r="F33" s="59">
        <f t="shared" si="1"/>
        <v>0</v>
      </c>
      <c r="G33" s="59">
        <f t="shared" si="1"/>
        <v>0.98461507920752767</v>
      </c>
      <c r="H33" s="59">
        <f t="shared" si="1"/>
        <v>0</v>
      </c>
      <c r="I33" s="59">
        <f t="shared" si="1"/>
        <v>1.5384920792472306E-2</v>
      </c>
      <c r="J33" s="59">
        <f t="shared" si="1"/>
        <v>0</v>
      </c>
      <c r="K33" s="58">
        <f t="shared" si="1"/>
        <v>0</v>
      </c>
    </row>
    <row r="34" spans="1:11" outlineLevel="1">
      <c r="A34" s="57"/>
      <c r="B34" s="57" t="s">
        <v>264</v>
      </c>
      <c r="C34" s="108" t="s">
        <v>62</v>
      </c>
      <c r="D34" s="108"/>
      <c r="E34" s="56" t="s">
        <v>263</v>
      </c>
      <c r="F34" s="55">
        <f t="shared" si="1"/>
        <v>0</v>
      </c>
      <c r="G34" s="55">
        <f t="shared" si="1"/>
        <v>0.83376818223203797</v>
      </c>
      <c r="H34" s="55">
        <f t="shared" si="1"/>
        <v>0</v>
      </c>
      <c r="I34" s="55">
        <f t="shared" si="1"/>
        <v>0.10066692025854856</v>
      </c>
      <c r="J34" s="55">
        <f t="shared" si="1"/>
        <v>0</v>
      </c>
      <c r="K34" s="61">
        <f t="shared" si="1"/>
        <v>6.5565617259314729E-2</v>
      </c>
    </row>
    <row r="35" spans="1:11" outlineLevel="1">
      <c r="A35" s="60"/>
      <c r="B35" s="60" t="s">
        <v>262</v>
      </c>
      <c r="C35" s="109" t="s">
        <v>37</v>
      </c>
      <c r="D35" s="109"/>
      <c r="E35" s="56" t="s">
        <v>261</v>
      </c>
      <c r="F35" s="59">
        <f t="shared" si="1"/>
        <v>8.8159392181063369E-3</v>
      </c>
      <c r="G35" s="59">
        <f t="shared" si="1"/>
        <v>0.85368212394676246</v>
      </c>
      <c r="H35" s="59">
        <f t="shared" si="1"/>
        <v>6.4115921586227901E-3</v>
      </c>
      <c r="I35" s="59">
        <f t="shared" si="1"/>
        <v>6.3928916814934747E-2</v>
      </c>
      <c r="J35" s="59">
        <f t="shared" si="1"/>
        <v>0</v>
      </c>
      <c r="K35" s="58">
        <f t="shared" si="1"/>
        <v>6.7161427861573725E-2</v>
      </c>
    </row>
    <row r="36" spans="1:11" outlineLevel="1">
      <c r="A36" s="57"/>
      <c r="B36" s="57" t="s">
        <v>260</v>
      </c>
      <c r="C36" s="108" t="s">
        <v>105</v>
      </c>
      <c r="D36" s="108"/>
      <c r="E36" s="56" t="s">
        <v>259</v>
      </c>
      <c r="F36" s="55">
        <f t="shared" si="1"/>
        <v>0</v>
      </c>
      <c r="G36" s="55">
        <f t="shared" si="1"/>
        <v>0.79892881630194768</v>
      </c>
      <c r="H36" s="55">
        <f t="shared" si="1"/>
        <v>0</v>
      </c>
      <c r="I36" s="55">
        <f t="shared" si="1"/>
        <v>0.14052177554384737</v>
      </c>
      <c r="J36" s="55">
        <f t="shared" si="1"/>
        <v>0</v>
      </c>
      <c r="K36" s="61">
        <f t="shared" si="1"/>
        <v>6.055134683126466E-2</v>
      </c>
    </row>
    <row r="37" spans="1:11" outlineLevel="1">
      <c r="A37" s="60"/>
      <c r="B37" s="60" t="s">
        <v>258</v>
      </c>
      <c r="C37" s="109" t="s">
        <v>257</v>
      </c>
      <c r="D37" s="109"/>
      <c r="E37" s="56" t="s">
        <v>256</v>
      </c>
      <c r="F37" s="59">
        <f t="shared" si="1"/>
        <v>0</v>
      </c>
      <c r="G37" s="59">
        <f t="shared" si="1"/>
        <v>0.92656470588235296</v>
      </c>
      <c r="H37" s="59">
        <f t="shared" si="1"/>
        <v>0</v>
      </c>
      <c r="I37" s="59">
        <f t="shared" si="1"/>
        <v>1.2605042016806723E-2</v>
      </c>
      <c r="J37" s="59">
        <f t="shared" si="1"/>
        <v>0</v>
      </c>
      <c r="K37" s="58">
        <f t="shared" si="1"/>
        <v>6.0830252100840337E-2</v>
      </c>
    </row>
    <row r="38" spans="1:11" outlineLevel="1">
      <c r="A38" s="57"/>
      <c r="B38" s="57" t="s">
        <v>255</v>
      </c>
      <c r="C38" s="108" t="s">
        <v>26</v>
      </c>
      <c r="D38" s="108"/>
      <c r="E38" s="56" t="s">
        <v>254</v>
      </c>
      <c r="F38" s="55">
        <f t="shared" si="1"/>
        <v>0.26643598615916952</v>
      </c>
      <c r="G38" s="55">
        <f t="shared" si="1"/>
        <v>0.30103806228373703</v>
      </c>
      <c r="H38" s="55">
        <f t="shared" si="1"/>
        <v>0.2179930795847751</v>
      </c>
      <c r="I38" s="55">
        <f t="shared" si="1"/>
        <v>0</v>
      </c>
      <c r="J38" s="55">
        <f t="shared" si="1"/>
        <v>7.2664359861591699E-2</v>
      </c>
      <c r="K38" s="54">
        <f t="shared" si="1"/>
        <v>0.14186851211072665</v>
      </c>
    </row>
    <row r="45" spans="1:11">
      <c r="B45" s="53"/>
      <c r="C45" s="53"/>
    </row>
    <row r="46" spans="1:11">
      <c r="B46" s="52"/>
    </row>
  </sheetData>
  <mergeCells count="35">
    <mergeCell ref="C34:D34"/>
    <mergeCell ref="C35:D35"/>
    <mergeCell ref="C36:D36"/>
    <mergeCell ref="C37:D37"/>
    <mergeCell ref="C38:D38"/>
    <mergeCell ref="C19:D19"/>
    <mergeCell ref="C20:D20"/>
    <mergeCell ref="C21:D21"/>
    <mergeCell ref="C33:D33"/>
    <mergeCell ref="C22:D22"/>
    <mergeCell ref="A23:D23"/>
    <mergeCell ref="B24:D24"/>
    <mergeCell ref="C25:D25"/>
    <mergeCell ref="C26:D26"/>
    <mergeCell ref="C27:D27"/>
    <mergeCell ref="C28:D28"/>
    <mergeCell ref="C29:D29"/>
    <mergeCell ref="C30:D30"/>
    <mergeCell ref="C31:D31"/>
    <mergeCell ref="C32:D32"/>
    <mergeCell ref="C14:D14"/>
    <mergeCell ref="C15:D15"/>
    <mergeCell ref="C16:D16"/>
    <mergeCell ref="C17:D17"/>
    <mergeCell ref="C18:D18"/>
    <mergeCell ref="C9:D9"/>
    <mergeCell ref="C10:D10"/>
    <mergeCell ref="C11:D11"/>
    <mergeCell ref="C12:D12"/>
    <mergeCell ref="C13:D13"/>
    <mergeCell ref="A3:K3"/>
    <mergeCell ref="A4:K4"/>
    <mergeCell ref="B6:C6"/>
    <mergeCell ref="A7:D7"/>
    <mergeCell ref="B8:D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49AB2-8D2C-4262-ADFB-E5A0C4BA6503}">
  <sheetPr>
    <outlinePr summaryBelow="0"/>
  </sheetPr>
  <dimension ref="A1:I73"/>
  <sheetViews>
    <sheetView showGridLines="0" topLeftCell="A28" zoomScale="93" zoomScaleNormal="93" workbookViewId="0">
      <selection activeCell="G44" sqref="G44"/>
    </sheetView>
  </sheetViews>
  <sheetFormatPr defaultColWidth="9.140625" defaultRowHeight="12.75" outlineLevelRow="1"/>
  <cols>
    <col min="1" max="3" width="9.140625" style="51"/>
    <col min="4" max="4" width="9.28515625" style="51" bestFit="1" customWidth="1"/>
    <col min="5" max="5" width="9.140625" style="51" bestFit="1" customWidth="1"/>
    <col min="6" max="16384" width="9.140625" style="51"/>
  </cols>
  <sheetData>
    <row r="1" spans="1:6" ht="22.5">
      <c r="A1" s="72" t="s">
        <v>300</v>
      </c>
    </row>
    <row r="3" spans="1:6" ht="10.5" customHeight="1">
      <c r="A3" s="103" t="s">
        <v>1</v>
      </c>
      <c r="B3" s="103"/>
      <c r="C3" s="103"/>
      <c r="D3" s="103"/>
      <c r="E3" s="103"/>
    </row>
    <row r="4" spans="1:6" ht="10.5" customHeight="1">
      <c r="A4" s="104" t="s">
        <v>284</v>
      </c>
      <c r="B4" s="104"/>
      <c r="C4" s="104"/>
      <c r="D4" s="104"/>
      <c r="E4" s="104"/>
    </row>
    <row r="5" spans="1:6" ht="10.5" customHeight="1">
      <c r="A5" s="104"/>
      <c r="B5" s="104"/>
      <c r="C5" s="104"/>
      <c r="D5" s="104"/>
      <c r="E5" s="104"/>
    </row>
    <row r="7" spans="1:6" ht="72.75">
      <c r="A7" s="71" t="s">
        <v>4</v>
      </c>
      <c r="B7" s="71" t="s">
        <v>30</v>
      </c>
      <c r="C7" s="70" t="s">
        <v>3</v>
      </c>
      <c r="D7" s="93" t="s">
        <v>12</v>
      </c>
      <c r="E7" s="93" t="s">
        <v>27</v>
      </c>
    </row>
    <row r="8" spans="1:6" collapsed="1">
      <c r="A8" s="107" t="s">
        <v>5</v>
      </c>
      <c r="B8" s="107"/>
      <c r="C8" s="107"/>
      <c r="D8" s="65">
        <v>39450.305999999997</v>
      </c>
      <c r="E8" s="91">
        <v>1</v>
      </c>
    </row>
    <row r="9" spans="1:6">
      <c r="A9" s="111" t="s">
        <v>299</v>
      </c>
      <c r="B9" s="108"/>
      <c r="C9" s="108"/>
      <c r="D9" s="65">
        <v>3432.2350000000001</v>
      </c>
      <c r="E9" s="91">
        <f>D9/D8</f>
        <v>8.7001479785733485E-2</v>
      </c>
    </row>
    <row r="10" spans="1:6" outlineLevel="1">
      <c r="A10" s="60"/>
      <c r="B10" s="112" t="s">
        <v>39</v>
      </c>
      <c r="C10" s="109"/>
      <c r="D10" s="89">
        <v>31.5</v>
      </c>
      <c r="E10" s="84">
        <f>F10*$E$9</f>
        <v>7.9847289397451068E-4</v>
      </c>
      <c r="F10" s="74">
        <f>D10/$D$9</f>
        <v>9.1776932523559718E-3</v>
      </c>
    </row>
    <row r="11" spans="1:6" outlineLevel="1">
      <c r="A11" s="92"/>
      <c r="B11" s="111" t="s">
        <v>40</v>
      </c>
      <c r="C11" s="108"/>
      <c r="D11" s="90">
        <v>2968.54</v>
      </c>
      <c r="E11" s="82">
        <f>F11*$E$9</f>
        <v>7.5247578561241077E-2</v>
      </c>
      <c r="F11" s="74">
        <f>D11/$D$9</f>
        <v>0.86489998499519993</v>
      </c>
    </row>
    <row r="12" spans="1:6" outlineLevel="1">
      <c r="A12" s="60"/>
      <c r="B12" s="112" t="s">
        <v>41</v>
      </c>
      <c r="C12" s="112"/>
      <c r="D12" s="89">
        <v>31.5</v>
      </c>
      <c r="E12" s="84">
        <f>F12*$E$9</f>
        <v>7.9847289397451068E-4</v>
      </c>
      <c r="F12" s="74">
        <f>D12/$D$9</f>
        <v>9.1776932523559718E-3</v>
      </c>
    </row>
    <row r="13" spans="1:6" outlineLevel="1">
      <c r="A13" s="57"/>
      <c r="B13" s="111" t="s">
        <v>42</v>
      </c>
      <c r="C13" s="108"/>
      <c r="D13" s="90">
        <v>200.75</v>
      </c>
      <c r="E13" s="82">
        <f>F13*$E$9</f>
        <v>5.0886804274724766E-3</v>
      </c>
      <c r="F13" s="74">
        <f>D13/$D$9</f>
        <v>5.848958477493528E-2</v>
      </c>
    </row>
    <row r="14" spans="1:6" outlineLevel="1">
      <c r="A14" s="60"/>
      <c r="B14" s="112" t="s">
        <v>44</v>
      </c>
      <c r="C14" s="109"/>
      <c r="D14" s="89">
        <v>199.95</v>
      </c>
      <c r="E14" s="84">
        <f>F14*$E$9</f>
        <v>5.068401750800108E-3</v>
      </c>
      <c r="F14" s="74">
        <f>D14/$D$9</f>
        <v>5.8256500501859571E-2</v>
      </c>
    </row>
    <row r="15" spans="1:6">
      <c r="A15" s="111" t="s">
        <v>298</v>
      </c>
      <c r="B15" s="108"/>
      <c r="C15" s="108"/>
      <c r="D15" s="65">
        <v>4702.6149999999998</v>
      </c>
      <c r="E15" s="91">
        <f>D15/D8</f>
        <v>0.11920351137453788</v>
      </c>
      <c r="F15" s="80"/>
    </row>
    <row r="16" spans="1:6" outlineLevel="1">
      <c r="A16" s="60"/>
      <c r="B16" s="112" t="s">
        <v>40</v>
      </c>
      <c r="C16" s="109"/>
      <c r="D16" s="89">
        <v>3546.59</v>
      </c>
      <c r="E16" s="84">
        <f>F16*$E$15</f>
        <v>8.9900189874319358E-2</v>
      </c>
      <c r="F16" s="74">
        <f>D16/$D$15</f>
        <v>0.75417400744054108</v>
      </c>
    </row>
    <row r="17" spans="1:6" outlineLevel="1">
      <c r="A17" s="57"/>
      <c r="B17" s="111" t="s">
        <v>42</v>
      </c>
      <c r="C17" s="108"/>
      <c r="D17" s="90">
        <v>478.09</v>
      </c>
      <c r="E17" s="82">
        <f>F17*$E$15</f>
        <v>1.2118790662865834E-2</v>
      </c>
      <c r="F17" s="74">
        <f>D17/$D$15</f>
        <v>0.10166471208040632</v>
      </c>
    </row>
    <row r="18" spans="1:6" outlineLevel="1">
      <c r="A18" s="60"/>
      <c r="B18" s="112" t="s">
        <v>44</v>
      </c>
      <c r="C18" s="109"/>
      <c r="D18" s="89">
        <v>677.94</v>
      </c>
      <c r="E18" s="84">
        <f>F18*$E$15</f>
        <v>1.71846575790819E-2</v>
      </c>
      <c r="F18" s="74">
        <f>D18/$D$15</f>
        <v>0.14416234371727221</v>
      </c>
    </row>
    <row r="19" spans="1:6">
      <c r="A19" s="111" t="s">
        <v>297</v>
      </c>
      <c r="B19" s="108"/>
      <c r="C19" s="108"/>
      <c r="D19" s="65">
        <v>1110.4849999999999</v>
      </c>
      <c r="E19" s="91">
        <f>D19/D8</f>
        <v>2.8148957830643948E-2</v>
      </c>
      <c r="F19" s="80"/>
    </row>
    <row r="20" spans="1:6" outlineLevel="1">
      <c r="A20" s="60"/>
      <c r="B20" s="112" t="s">
        <v>40</v>
      </c>
      <c r="C20" s="109"/>
      <c r="D20" s="89">
        <v>1001.39</v>
      </c>
      <c r="E20" s="84">
        <f>F20*$E$19</f>
        <v>2.5383580041178893E-2</v>
      </c>
      <c r="F20" s="74">
        <f>D20/$D$19</f>
        <v>0.90175914127610912</v>
      </c>
    </row>
    <row r="21" spans="1:6" outlineLevel="1">
      <c r="A21" s="57"/>
      <c r="B21" s="111" t="s">
        <v>42</v>
      </c>
      <c r="C21" s="108"/>
      <c r="D21" s="90">
        <v>76.099999999999994</v>
      </c>
      <c r="E21" s="82">
        <f>F21*$E$19</f>
        <v>1.9290091184590559E-3</v>
      </c>
      <c r="F21" s="74">
        <f>D21/$D$19</f>
        <v>6.8528615875045593E-2</v>
      </c>
    </row>
    <row r="22" spans="1:6" ht="12.75" customHeight="1" outlineLevel="1">
      <c r="A22" s="60"/>
      <c r="B22" s="112" t="s">
        <v>44</v>
      </c>
      <c r="C22" s="109"/>
      <c r="D22" s="89">
        <v>33</v>
      </c>
      <c r="E22" s="84">
        <f>F22*$E$19</f>
        <v>8.3649541273520163E-4</v>
      </c>
      <c r="F22" s="74">
        <f>D22/$D$19</f>
        <v>2.9716745386025027E-2</v>
      </c>
    </row>
    <row r="23" spans="1:6">
      <c r="A23" s="111" t="s">
        <v>296</v>
      </c>
      <c r="B23" s="108"/>
      <c r="C23" s="108"/>
      <c r="D23" s="65">
        <v>4565.2299999999996</v>
      </c>
      <c r="E23" s="91">
        <f>D23/D8</f>
        <v>0.11572102888124619</v>
      </c>
      <c r="F23" s="80"/>
    </row>
    <row r="24" spans="1:6" outlineLevel="1">
      <c r="A24" s="60"/>
      <c r="B24" s="112" t="s">
        <v>40</v>
      </c>
      <c r="C24" s="109"/>
      <c r="D24" s="89">
        <v>3871.31</v>
      </c>
      <c r="E24" s="84">
        <f>F24*$E$23</f>
        <v>9.8131304735633751E-2</v>
      </c>
      <c r="F24" s="74">
        <f>D24/$D$23</f>
        <v>0.84799889600304923</v>
      </c>
    </row>
    <row r="25" spans="1:6" outlineLevel="1">
      <c r="A25" s="57"/>
      <c r="B25" s="108" t="s">
        <v>9</v>
      </c>
      <c r="C25" s="108"/>
      <c r="D25" s="90">
        <v>596.53</v>
      </c>
      <c r="E25" s="82">
        <f>F25*$E$23</f>
        <v>1.5121048744209994E-2</v>
      </c>
      <c r="F25" s="74">
        <f>D25/$D$23</f>
        <v>0.13066811529758632</v>
      </c>
    </row>
    <row r="26" spans="1:6" outlineLevel="1">
      <c r="A26" s="60"/>
      <c r="B26" s="109" t="s">
        <v>11</v>
      </c>
      <c r="C26" s="109"/>
      <c r="D26" s="89">
        <v>151.38999999999999</v>
      </c>
      <c r="E26" s="84">
        <f>F26*$E$23</f>
        <v>3.8374860767873388E-3</v>
      </c>
      <c r="F26" s="74">
        <f>D26/$D$23</f>
        <v>3.316152745863845E-2</v>
      </c>
    </row>
    <row r="27" spans="1:6">
      <c r="A27" s="111" t="s">
        <v>295</v>
      </c>
      <c r="B27" s="108"/>
      <c r="C27" s="108"/>
      <c r="D27" s="65">
        <v>3484.7559999999999</v>
      </c>
      <c r="E27" s="86">
        <f>D27/D8</f>
        <v>8.8332800257620317E-2</v>
      </c>
      <c r="F27" s="80"/>
    </row>
    <row r="28" spans="1:6" outlineLevel="1">
      <c r="A28" s="60"/>
      <c r="B28" s="112" t="s">
        <v>40</v>
      </c>
      <c r="C28" s="109"/>
      <c r="D28" s="87">
        <v>2829.73</v>
      </c>
      <c r="E28" s="84">
        <f>F28*$E$27</f>
        <v>7.1728974675126747E-2</v>
      </c>
      <c r="F28" s="74">
        <f>D28/D$27</f>
        <v>0.81203102885826162</v>
      </c>
    </row>
    <row r="29" spans="1:6" outlineLevel="1">
      <c r="A29" s="57"/>
      <c r="B29" s="108" t="s">
        <v>9</v>
      </c>
      <c r="C29" s="108"/>
      <c r="D29" s="88">
        <v>389.2</v>
      </c>
      <c r="E29" s="82">
        <f>F29*$E$27</f>
        <v>9.865576201107288E-3</v>
      </c>
      <c r="F29" s="74">
        <f>D29/D$27</f>
        <v>0.11168644232193015</v>
      </c>
    </row>
    <row r="30" spans="1:6" outlineLevel="1">
      <c r="A30" s="60"/>
      <c r="B30" s="109" t="s">
        <v>11</v>
      </c>
      <c r="C30" s="109"/>
      <c r="D30" s="87">
        <v>265.83</v>
      </c>
      <c r="E30" s="84">
        <f>F30*$E$27</f>
        <v>6.7383507747696561E-3</v>
      </c>
      <c r="F30" s="74">
        <f>D30/D$27</f>
        <v>7.6283676676358395E-2</v>
      </c>
    </row>
    <row r="31" spans="1:6">
      <c r="A31" s="111" t="s">
        <v>294</v>
      </c>
      <c r="B31" s="108"/>
      <c r="C31" s="108"/>
      <c r="D31" s="65">
        <v>3046.4389999999999</v>
      </c>
      <c r="E31" s="86">
        <f>D31/D8</f>
        <v>7.7222189353867113E-2</v>
      </c>
      <c r="F31" s="80"/>
    </row>
    <row r="32" spans="1:6" outlineLevel="1">
      <c r="A32" s="60"/>
      <c r="B32" s="112" t="s">
        <v>40</v>
      </c>
      <c r="C32" s="109"/>
      <c r="D32" s="87">
        <v>2748.78</v>
      </c>
      <c r="E32" s="84">
        <f>F32*$E$31</f>
        <v>6.9677026079341439E-2</v>
      </c>
      <c r="F32" s="74">
        <f>D32/D$31</f>
        <v>0.90229280809495949</v>
      </c>
    </row>
    <row r="33" spans="1:6" outlineLevel="1">
      <c r="A33" s="57"/>
      <c r="B33" s="108" t="s">
        <v>9</v>
      </c>
      <c r="C33" s="108"/>
      <c r="D33" s="88">
        <v>107.06</v>
      </c>
      <c r="E33" s="82">
        <f>F33*$E$31</f>
        <v>2.7137939056797178E-3</v>
      </c>
      <c r="F33" s="74">
        <f>D33/D$31</f>
        <v>3.5142669851587378E-2</v>
      </c>
    </row>
    <row r="34" spans="1:6" outlineLevel="1">
      <c r="A34" s="60"/>
      <c r="B34" s="109" t="s">
        <v>11</v>
      </c>
      <c r="C34" s="109"/>
      <c r="D34" s="87">
        <v>190.6</v>
      </c>
      <c r="E34" s="84">
        <f>F34*$E$31</f>
        <v>4.8313947171918E-3</v>
      </c>
      <c r="F34" s="74">
        <f>D34/D$31</f>
        <v>6.2564850305553463E-2</v>
      </c>
    </row>
    <row r="35" spans="1:6">
      <c r="A35" s="111" t="s">
        <v>293</v>
      </c>
      <c r="B35" s="108"/>
      <c r="C35" s="108"/>
      <c r="D35" s="65">
        <v>1764.2660000000001</v>
      </c>
      <c r="E35" s="86">
        <f>D35/D8</f>
        <v>4.4721224722566164E-2</v>
      </c>
      <c r="F35" s="80"/>
    </row>
    <row r="36" spans="1:6" outlineLevel="1">
      <c r="A36" s="60"/>
      <c r="B36" s="112" t="s">
        <v>40</v>
      </c>
      <c r="C36" s="109"/>
      <c r="D36" s="85">
        <v>1686.67</v>
      </c>
      <c r="E36" s="84">
        <f>F36*$E$35</f>
        <v>4.2754294478729776E-2</v>
      </c>
      <c r="F36" s="74">
        <f>D36/$D$35</f>
        <v>0.95601797007934175</v>
      </c>
    </row>
    <row r="37" spans="1:6" outlineLevel="1">
      <c r="A37" s="57"/>
      <c r="B37" s="108" t="s">
        <v>9</v>
      </c>
      <c r="C37" s="108"/>
      <c r="D37" s="83">
        <v>77.599999999999994</v>
      </c>
      <c r="E37" s="82">
        <f>F37*$E$35</f>
        <v>1.9670316372197467E-3</v>
      </c>
      <c r="F37" s="74">
        <f>D37/$D$35</f>
        <v>4.3984297152470202E-2</v>
      </c>
    </row>
    <row r="38" spans="1:6">
      <c r="A38" s="112" t="s">
        <v>292</v>
      </c>
      <c r="B38" s="109"/>
      <c r="C38" s="109"/>
      <c r="D38" s="65">
        <v>2371.107</v>
      </c>
      <c r="E38" s="77">
        <f>D38/D8</f>
        <v>6.0103640260737147E-2</v>
      </c>
      <c r="F38" s="80"/>
    </row>
    <row r="39" spans="1:6" outlineLevel="1">
      <c r="A39" s="57"/>
      <c r="B39" s="111" t="s">
        <v>40</v>
      </c>
      <c r="C39" s="108"/>
      <c r="D39" s="78">
        <v>2232.2800000000002</v>
      </c>
      <c r="E39" s="81">
        <f>F39*E38</f>
        <v>5.6584605452743526E-2</v>
      </c>
      <c r="F39" s="74">
        <f>D39/$D$38</f>
        <v>0.94145055453001503</v>
      </c>
    </row>
    <row r="40" spans="1:6" outlineLevel="1">
      <c r="A40" s="60"/>
      <c r="B40" s="109" t="s">
        <v>9</v>
      </c>
      <c r="C40" s="109"/>
      <c r="D40" s="79">
        <v>138.83000000000001</v>
      </c>
      <c r="E40" s="76">
        <f>F40*E38</f>
        <v>3.5191108530311533E-3</v>
      </c>
      <c r="F40" s="74">
        <f>D40/$D$38</f>
        <v>5.8550710701794566E-2</v>
      </c>
    </row>
    <row r="41" spans="1:6">
      <c r="A41" s="111" t="s">
        <v>291</v>
      </c>
      <c r="B41" s="108"/>
      <c r="C41" s="108"/>
      <c r="D41" s="65">
        <v>503.74</v>
      </c>
      <c r="E41" s="77">
        <f>D41/D8</f>
        <v>1.2768975733673651E-2</v>
      </c>
      <c r="F41" s="80"/>
    </row>
    <row r="42" spans="1:6" outlineLevel="1">
      <c r="A42" s="60"/>
      <c r="B42" s="112" t="s">
        <v>40</v>
      </c>
      <c r="C42" s="109"/>
      <c r="D42" s="79">
        <v>495.99</v>
      </c>
      <c r="E42" s="76">
        <f>F42*E41</f>
        <v>1.2572526053410081E-2</v>
      </c>
      <c r="F42" s="74">
        <f>D42/$D$41</f>
        <v>0.98461507920752767</v>
      </c>
    </row>
    <row r="43" spans="1:6" outlineLevel="1">
      <c r="A43" s="57"/>
      <c r="B43" s="108" t="s">
        <v>9</v>
      </c>
      <c r="C43" s="108"/>
      <c r="D43" s="78">
        <v>7.75</v>
      </c>
      <c r="E43" s="81">
        <f>F43*E41</f>
        <v>1.9644968026357007E-4</v>
      </c>
      <c r="F43" s="74">
        <f>D43/$D$41</f>
        <v>1.5384920792472306E-2</v>
      </c>
    </row>
    <row r="44" spans="1:6">
      <c r="A44" s="112" t="s">
        <v>290</v>
      </c>
      <c r="B44" s="109"/>
      <c r="C44" s="109"/>
      <c r="D44" s="65">
        <v>5557.4859999999999</v>
      </c>
      <c r="E44" s="77">
        <f>D44/$D$8</f>
        <v>0.14087307713151834</v>
      </c>
      <c r="F44" s="80"/>
    </row>
    <row r="45" spans="1:6" outlineLevel="1">
      <c r="A45" s="57"/>
      <c r="B45" s="111" t="s">
        <v>40</v>
      </c>
      <c r="C45" s="108"/>
      <c r="D45" s="78">
        <v>4633.6499999999996</v>
      </c>
      <c r="E45" s="75">
        <f>F45*E44</f>
        <v>0.11745536270365052</v>
      </c>
      <c r="F45" s="74">
        <f>D45/$D$44</f>
        <v>0.83376728254466137</v>
      </c>
    </row>
    <row r="46" spans="1:6" outlineLevel="1">
      <c r="A46" s="60"/>
      <c r="B46" s="109" t="s">
        <v>9</v>
      </c>
      <c r="C46" s="109"/>
      <c r="D46" s="79">
        <v>559.45000000000005</v>
      </c>
      <c r="E46" s="76">
        <f>F46*E44</f>
        <v>1.4181132080445717E-2</v>
      </c>
      <c r="F46" s="74">
        <f>D46/$D$44</f>
        <v>0.10066602057117194</v>
      </c>
    </row>
    <row r="47" spans="1:6" outlineLevel="1">
      <c r="A47" s="57"/>
      <c r="B47" s="108" t="s">
        <v>11</v>
      </c>
      <c r="C47" s="108"/>
      <c r="D47" s="78">
        <v>364.38</v>
      </c>
      <c r="E47" s="75">
        <f>F47*E44</f>
        <v>9.2364302573470537E-3</v>
      </c>
      <c r="F47" s="74">
        <f>D47/$D$44</f>
        <v>6.5565617259314729E-2</v>
      </c>
    </row>
    <row r="48" spans="1:6">
      <c r="A48" s="112" t="s">
        <v>289</v>
      </c>
      <c r="B48" s="109"/>
      <c r="C48" s="109"/>
      <c r="D48" s="65">
        <v>1871.61</v>
      </c>
      <c r="E48" s="77">
        <f>D48/$D$8</f>
        <v>4.7442217558464568E-2</v>
      </c>
      <c r="F48" s="80"/>
    </row>
    <row r="49" spans="1:6" outlineLevel="1">
      <c r="A49" s="57"/>
      <c r="B49" s="108" t="s">
        <v>6</v>
      </c>
      <c r="C49" s="108"/>
      <c r="D49" s="78">
        <v>16.5</v>
      </c>
      <c r="E49" s="75">
        <f>F49*E48</f>
        <v>4.1824770636760087E-4</v>
      </c>
      <c r="F49" s="74">
        <f>D49/$D$48</f>
        <v>8.8159392181063369E-3</v>
      </c>
    </row>
    <row r="50" spans="1:6" outlineLevel="1">
      <c r="A50" s="60"/>
      <c r="B50" s="112" t="s">
        <v>40</v>
      </c>
      <c r="C50" s="109"/>
      <c r="D50" s="79">
        <v>1597.76</v>
      </c>
      <c r="E50" s="76">
        <f>F50*E48</f>
        <v>4.0500573050054417E-2</v>
      </c>
      <c r="F50" s="74">
        <f>D50/$D$48</f>
        <v>0.85368212394676246</v>
      </c>
    </row>
    <row r="51" spans="1:6" outlineLevel="1">
      <c r="A51" s="57"/>
      <c r="B51" s="108" t="s">
        <v>8</v>
      </c>
      <c r="C51" s="108"/>
      <c r="D51" s="78">
        <v>12</v>
      </c>
      <c r="E51" s="75">
        <f>F51*E48</f>
        <v>3.0418015008552786E-4</v>
      </c>
      <c r="F51" s="74">
        <f>D51/$D$48</f>
        <v>6.4115921586227901E-3</v>
      </c>
    </row>
    <row r="52" spans="1:6" outlineLevel="1">
      <c r="A52" s="60"/>
      <c r="B52" s="109" t="s">
        <v>9</v>
      </c>
      <c r="C52" s="109"/>
      <c r="D52" s="79">
        <v>119.65</v>
      </c>
      <c r="E52" s="76">
        <f>F52*E48</f>
        <v>3.0329295798111181E-3</v>
      </c>
      <c r="F52" s="74">
        <f>D52/$D$48</f>
        <v>6.3928916814934747E-2</v>
      </c>
    </row>
    <row r="53" spans="1:6" outlineLevel="1">
      <c r="A53" s="57"/>
      <c r="B53" s="108" t="s">
        <v>11</v>
      </c>
      <c r="C53" s="108"/>
      <c r="D53" s="78">
        <v>125.7</v>
      </c>
      <c r="E53" s="75">
        <f>F53*E48</f>
        <v>3.1862870721459046E-3</v>
      </c>
      <c r="F53" s="74">
        <f>D53/$D$48</f>
        <v>6.7161427861573725E-2</v>
      </c>
    </row>
    <row r="54" spans="1:6">
      <c r="A54" s="112" t="s">
        <v>288</v>
      </c>
      <c r="B54" s="109"/>
      <c r="C54" s="109"/>
      <c r="D54" s="65">
        <v>1547.4469999999999</v>
      </c>
      <c r="E54" s="77">
        <f>D54/$D$8</f>
        <v>3.922522172578332E-2</v>
      </c>
      <c r="F54" s="80"/>
    </row>
    <row r="55" spans="1:6" outlineLevel="1">
      <c r="A55" s="57"/>
      <c r="B55" s="108" t="s">
        <v>7</v>
      </c>
      <c r="C55" s="108"/>
      <c r="D55" s="78">
        <v>1236.3</v>
      </c>
      <c r="E55" s="75">
        <f>F55*E54</f>
        <v>3.1338159962561507E-2</v>
      </c>
      <c r="F55" s="74">
        <f>D55/$D$54</f>
        <v>0.79892881630194768</v>
      </c>
    </row>
    <row r="56" spans="1:6" outlineLevel="1">
      <c r="A56" s="60"/>
      <c r="B56" s="109" t="s">
        <v>9</v>
      </c>
      <c r="C56" s="109"/>
      <c r="D56" s="79">
        <v>217.45</v>
      </c>
      <c r="E56" s="76">
        <f>F56*E54</f>
        <v>5.5119978030081689E-3</v>
      </c>
      <c r="F56" s="74">
        <f>D56/$D$54</f>
        <v>0.14052177554384737</v>
      </c>
    </row>
    <row r="57" spans="1:6" outlineLevel="1">
      <c r="A57" s="57"/>
      <c r="B57" s="108" t="s">
        <v>11</v>
      </c>
      <c r="C57" s="108"/>
      <c r="D57" s="78">
        <v>93.7</v>
      </c>
      <c r="E57" s="75">
        <f>F57*E54</f>
        <v>2.3751400052511636E-3</v>
      </c>
      <c r="F57" s="74">
        <f>D57/$D$54</f>
        <v>6.055134683126466E-2</v>
      </c>
    </row>
    <row r="58" spans="1:6">
      <c r="A58" s="112" t="s">
        <v>287</v>
      </c>
      <c r="B58" s="109"/>
      <c r="C58" s="109"/>
      <c r="D58" s="65">
        <v>2975</v>
      </c>
      <c r="E58" s="77">
        <f>D58/$D$8</f>
        <v>7.5411328875370456E-2</v>
      </c>
      <c r="F58" s="80"/>
    </row>
    <row r="59" spans="1:6" outlineLevel="1">
      <c r="A59" s="57"/>
      <c r="B59" s="108" t="s">
        <v>7</v>
      </c>
      <c r="C59" s="108"/>
      <c r="D59" s="78">
        <v>2756.53</v>
      </c>
      <c r="E59" s="75">
        <f>F59*E58</f>
        <v>6.9873475759605022E-2</v>
      </c>
      <c r="F59" s="74">
        <f>D59/D$58</f>
        <v>0.92656470588235296</v>
      </c>
    </row>
    <row r="60" spans="1:6" outlineLevel="1">
      <c r="A60" s="60"/>
      <c r="B60" s="109" t="s">
        <v>9</v>
      </c>
      <c r="C60" s="109"/>
      <c r="D60" s="79">
        <v>37.5</v>
      </c>
      <c r="E60" s="76">
        <f>F60*E58</f>
        <v>9.5056296901727469E-4</v>
      </c>
      <c r="F60" s="74">
        <f>D60/D$58</f>
        <v>1.2605042016806723E-2</v>
      </c>
    </row>
    <row r="61" spans="1:6" outlineLevel="1">
      <c r="A61" s="57"/>
      <c r="B61" s="108" t="s">
        <v>11</v>
      </c>
      <c r="C61" s="108"/>
      <c r="D61" s="78">
        <v>180.97</v>
      </c>
      <c r="E61" s="75">
        <f>F61*E58</f>
        <v>4.5872901467481656E-3</v>
      </c>
      <c r="F61" s="74">
        <f>D61/D$58</f>
        <v>6.0830252100840337E-2</v>
      </c>
    </row>
    <row r="62" spans="1:6">
      <c r="A62" s="109" t="s">
        <v>26</v>
      </c>
      <c r="B62" s="109"/>
      <c r="C62" s="109"/>
      <c r="D62" s="65">
        <v>433.5</v>
      </c>
      <c r="E62" s="77">
        <f>D62/$D$8</f>
        <v>1.0988507921839695E-2</v>
      </c>
      <c r="F62" s="80"/>
    </row>
    <row r="63" spans="1:6" outlineLevel="1">
      <c r="A63" s="57"/>
      <c r="B63" s="108" t="s">
        <v>6</v>
      </c>
      <c r="C63" s="108"/>
      <c r="D63" s="78">
        <v>115.5</v>
      </c>
      <c r="E63" s="75">
        <f>F63*E62</f>
        <v>2.9277339445732057E-3</v>
      </c>
      <c r="F63" s="74">
        <f>D63/$D$62</f>
        <v>0.26643598615916952</v>
      </c>
    </row>
    <row r="64" spans="1:6" outlineLevel="1">
      <c r="A64" s="60"/>
      <c r="B64" s="109" t="s">
        <v>7</v>
      </c>
      <c r="C64" s="109"/>
      <c r="D64" s="79">
        <v>130.5</v>
      </c>
      <c r="E64" s="76">
        <f>F64*E62</f>
        <v>3.3079591321801159E-3</v>
      </c>
      <c r="F64" s="74">
        <f>D64/$D$62</f>
        <v>0.30103806228373703</v>
      </c>
    </row>
    <row r="65" spans="1:9" outlineLevel="1">
      <c r="A65" s="57"/>
      <c r="B65" s="108" t="s">
        <v>8</v>
      </c>
      <c r="C65" s="108"/>
      <c r="D65" s="78">
        <v>94.5</v>
      </c>
      <c r="E65" s="75">
        <f>F65*E62</f>
        <v>2.3954186819235323E-3</v>
      </c>
      <c r="F65" s="74">
        <f>D65/$D$62</f>
        <v>0.2179930795847751</v>
      </c>
    </row>
    <row r="66" spans="1:9" outlineLevel="1">
      <c r="A66" s="60"/>
      <c r="B66" s="109" t="s">
        <v>10</v>
      </c>
      <c r="C66" s="109"/>
      <c r="D66" s="79">
        <v>31.5</v>
      </c>
      <c r="E66" s="76">
        <f>F66*E62</f>
        <v>7.9847289397451068E-4</v>
      </c>
      <c r="F66" s="74">
        <f>D66/$D$62</f>
        <v>7.2664359861591699E-2</v>
      </c>
    </row>
    <row r="67" spans="1:9" outlineLevel="1">
      <c r="A67" s="57"/>
      <c r="B67" s="108" t="s">
        <v>11</v>
      </c>
      <c r="C67" s="108"/>
      <c r="D67" s="78">
        <v>61.5</v>
      </c>
      <c r="E67" s="75">
        <f>F67*E62</f>
        <v>1.5589232691883305E-3</v>
      </c>
      <c r="F67" s="74">
        <f>D67/$D$62</f>
        <v>0.14186851211072665</v>
      </c>
    </row>
    <row r="69" spans="1:9">
      <c r="A69" s="51" t="s">
        <v>286</v>
      </c>
      <c r="B69" s="112" t="s">
        <v>39</v>
      </c>
      <c r="C69" s="109"/>
      <c r="D69" s="52">
        <f>SUM('[2]TOTAL UPV'!F9:F22)-'[2]TOTAL UPV'!F19-'[2]TOTAL UPV'!F9</f>
        <v>115.5</v>
      </c>
      <c r="E69" s="73">
        <f>D69/$A$71</f>
        <v>3.602386932224443E-3</v>
      </c>
      <c r="H69" s="52">
        <f>SUM('[2]TOTAL UPV'!J10:J22)-'[2]TOTAL UPV'!J19</f>
        <v>31.5</v>
      </c>
      <c r="I69" s="52">
        <f>SUM('[2]TOTAL UPV'!K10:K22)-'[2]TOTAL UPV'!K19</f>
        <v>2019.3099999999997</v>
      </c>
    </row>
    <row r="70" spans="1:9" ht="12.75" customHeight="1">
      <c r="A70" s="51" t="s">
        <v>5</v>
      </c>
      <c r="B70" s="111" t="s">
        <v>40</v>
      </c>
      <c r="C70" s="108"/>
      <c r="D70" s="52">
        <f>SUM('[2]TOTAL UPV'!G9:G22)-'[2]TOTAL UPV'!G9-'[2]TOTAL UPV'!G19</f>
        <v>27115.724999999999</v>
      </c>
      <c r="E70" s="73">
        <f>D70/$A$71</f>
        <v>0.84572583028391024</v>
      </c>
      <c r="H70" s="73">
        <f>H69/$D$69</f>
        <v>0.27272727272727271</v>
      </c>
      <c r="I70" s="73">
        <f>I69/$D$69</f>
        <v>17.483203463203459</v>
      </c>
    </row>
    <row r="71" spans="1:9">
      <c r="A71" s="52">
        <f>'[2]TOTAL UPV'!E8-'[2]TOTAL UPV'!E9-'[2]TOTAL UPV'!E19</f>
        <v>32062.074999999997</v>
      </c>
      <c r="B71" s="112" t="s">
        <v>41</v>
      </c>
      <c r="C71" s="109"/>
      <c r="D71" s="52">
        <f>SUM('[2]TOTAL UPV'!H9:H22)-'[2]TOTAL UPV'!H9-'[2]TOTAL UPV'!H19</f>
        <v>94.5</v>
      </c>
      <c r="E71" s="73">
        <f>D71/$A$71</f>
        <v>2.9474074900018169E-3</v>
      </c>
    </row>
    <row r="72" spans="1:9">
      <c r="B72" s="111" t="s">
        <v>42</v>
      </c>
      <c r="C72" s="108"/>
      <c r="D72" s="52">
        <f>SUM('[2]TOTAL UPV'!I9:I22)-'[2]TOTAL UPV'!I9-'[2]TOTAL UPV'!I19</f>
        <v>2685.5649999999996</v>
      </c>
      <c r="E72" s="73">
        <f>D72/$A$71</f>
        <v>8.3761422178695547E-2</v>
      </c>
    </row>
    <row r="73" spans="1:9" ht="12.75" customHeight="1">
      <c r="B73" s="112" t="s">
        <v>44</v>
      </c>
      <c r="C73" s="109"/>
      <c r="D73" s="52">
        <f>SUM('[2]TOTAL UPV'!K9:K22)-'[2]TOTAL UPV'!K9-'[2]TOTAL UPV'!K19</f>
        <v>2019.3100000000002</v>
      </c>
      <c r="E73" s="73">
        <f>D73/$A$71</f>
        <v>6.2981263689265293E-2</v>
      </c>
    </row>
  </sheetData>
  <mergeCells count="68">
    <mergeCell ref="B71:C71"/>
    <mergeCell ref="B72:C72"/>
    <mergeCell ref="B73:C73"/>
    <mergeCell ref="B65:C65"/>
    <mergeCell ref="B66:C66"/>
    <mergeCell ref="B67:C67"/>
    <mergeCell ref="B69:C69"/>
    <mergeCell ref="B70:C70"/>
    <mergeCell ref="B60:C60"/>
    <mergeCell ref="B61:C61"/>
    <mergeCell ref="A62:C62"/>
    <mergeCell ref="B63:C63"/>
    <mergeCell ref="B64:C64"/>
    <mergeCell ref="B55:C55"/>
    <mergeCell ref="B56:C56"/>
    <mergeCell ref="B57:C57"/>
    <mergeCell ref="A58:C58"/>
    <mergeCell ref="B59:C59"/>
    <mergeCell ref="B50:C50"/>
    <mergeCell ref="B51:C51"/>
    <mergeCell ref="B52:C52"/>
    <mergeCell ref="B53:C53"/>
    <mergeCell ref="A54:C54"/>
    <mergeCell ref="B45:C45"/>
    <mergeCell ref="B46:C46"/>
    <mergeCell ref="B47:C47"/>
    <mergeCell ref="A48:C48"/>
    <mergeCell ref="B49:C49"/>
    <mergeCell ref="B40:C40"/>
    <mergeCell ref="A41:C41"/>
    <mergeCell ref="B42:C42"/>
    <mergeCell ref="B43:C43"/>
    <mergeCell ref="A44:C44"/>
    <mergeCell ref="A35:C35"/>
    <mergeCell ref="B36:C36"/>
    <mergeCell ref="B37:C37"/>
    <mergeCell ref="A38:C38"/>
    <mergeCell ref="B39:C39"/>
    <mergeCell ref="B30:C30"/>
    <mergeCell ref="A31:C31"/>
    <mergeCell ref="B32:C32"/>
    <mergeCell ref="B33:C33"/>
    <mergeCell ref="B34:C34"/>
    <mergeCell ref="B25:C25"/>
    <mergeCell ref="B26:C26"/>
    <mergeCell ref="A27:C27"/>
    <mergeCell ref="B28:C28"/>
    <mergeCell ref="B29:C29"/>
    <mergeCell ref="B20:C20"/>
    <mergeCell ref="B21:C21"/>
    <mergeCell ref="B22:C22"/>
    <mergeCell ref="A23:C23"/>
    <mergeCell ref="B24:C24"/>
    <mergeCell ref="A15:C15"/>
    <mergeCell ref="B16:C16"/>
    <mergeCell ref="B17:C17"/>
    <mergeCell ref="B18:C18"/>
    <mergeCell ref="A19:C19"/>
    <mergeCell ref="B10:C10"/>
    <mergeCell ref="B11:C11"/>
    <mergeCell ref="B12:C12"/>
    <mergeCell ref="B13:C13"/>
    <mergeCell ref="B14:C14"/>
    <mergeCell ref="A3:E3"/>
    <mergeCell ref="A4:E4"/>
    <mergeCell ref="A5:E5"/>
    <mergeCell ref="A8:C8"/>
    <mergeCell ref="A9:C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1F691-CA24-4BF6-AE9F-6C4F06067573}">
  <sheetPr>
    <outlinePr summaryBelow="0"/>
  </sheetPr>
  <dimension ref="A1:BB88"/>
  <sheetViews>
    <sheetView showGridLines="0" tabSelected="1" zoomScale="154" zoomScaleNormal="154" workbookViewId="0">
      <selection activeCell="D85" sqref="D85"/>
    </sheetView>
  </sheetViews>
  <sheetFormatPr defaultColWidth="9.140625" defaultRowHeight="12.75" outlineLevelRow="2"/>
  <cols>
    <col min="1" max="2" width="9.140625" style="5"/>
    <col min="3" max="3" width="9.140625" style="5" customWidth="1"/>
    <col min="4" max="4" width="22.28515625" style="5" customWidth="1"/>
    <col min="5" max="5" width="9.28515625" style="5" bestFit="1" customWidth="1"/>
    <col min="6" max="6" width="9.140625" style="5" bestFit="1" customWidth="1"/>
    <col min="7" max="7" width="9.28515625" style="5" bestFit="1" customWidth="1"/>
    <col min="8" max="11" width="9.140625" style="5" bestFit="1" customWidth="1"/>
    <col min="12" max="16384" width="9.140625" style="5"/>
  </cols>
  <sheetData>
    <row r="1" spans="1:54" ht="22.5">
      <c r="A1" s="4" t="s">
        <v>0</v>
      </c>
      <c r="T1" s="115" t="s">
        <v>31</v>
      </c>
      <c r="U1" s="115"/>
      <c r="V1" s="115"/>
      <c r="W1" s="115"/>
      <c r="X1" s="115"/>
      <c r="Y1" s="115" t="s">
        <v>32</v>
      </c>
      <c r="Z1" s="115"/>
      <c r="AA1" s="115"/>
      <c r="AB1" s="115"/>
      <c r="AC1" s="115"/>
      <c r="AD1" s="115" t="s">
        <v>33</v>
      </c>
      <c r="AE1" s="115"/>
      <c r="AF1" s="115"/>
      <c r="AG1" s="115"/>
      <c r="AH1" s="115"/>
      <c r="AI1" s="115" t="s">
        <v>34</v>
      </c>
      <c r="AJ1" s="115"/>
      <c r="AK1" s="115"/>
      <c r="AL1" s="115"/>
      <c r="AM1" s="115"/>
      <c r="AN1" s="115" t="s">
        <v>35</v>
      </c>
      <c r="AO1" s="115"/>
      <c r="AP1" s="115"/>
      <c r="AQ1" s="115"/>
      <c r="AR1" s="115"/>
      <c r="AS1" s="115" t="s">
        <v>36</v>
      </c>
      <c r="AT1" s="115"/>
      <c r="AU1" s="115"/>
      <c r="AV1" s="115"/>
      <c r="AW1" s="115"/>
      <c r="AX1" s="115" t="s">
        <v>37</v>
      </c>
      <c r="AY1" s="115"/>
      <c r="AZ1" s="115"/>
      <c r="BA1" s="115"/>
      <c r="BB1" s="115"/>
    </row>
    <row r="3" spans="1:54" ht="10.5" customHeight="1">
      <c r="A3" s="122" t="s">
        <v>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</row>
    <row r="4" spans="1:54" ht="10.5" customHeight="1">
      <c r="A4" s="123" t="s">
        <v>284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54" ht="10.5" customHeight="1">
      <c r="A5" s="124" t="s">
        <v>2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54">
      <c r="A6" s="125" t="s">
        <v>12</v>
      </c>
      <c r="B6" s="125"/>
      <c r="C6" s="125"/>
      <c r="D6" s="125"/>
    </row>
    <row r="7" spans="1:54" ht="27">
      <c r="A7" s="6" t="s">
        <v>3</v>
      </c>
      <c r="B7" s="6" t="s">
        <v>4</v>
      </c>
      <c r="C7" s="6" t="s">
        <v>38</v>
      </c>
      <c r="D7" s="7" t="s">
        <v>30</v>
      </c>
      <c r="E7" s="8" t="s">
        <v>5</v>
      </c>
      <c r="F7" s="9" t="s">
        <v>39</v>
      </c>
      <c r="G7" s="9" t="s">
        <v>40</v>
      </c>
      <c r="H7" s="9" t="s">
        <v>41</v>
      </c>
      <c r="I7" s="9" t="s">
        <v>42</v>
      </c>
      <c r="J7" s="9" t="s">
        <v>43</v>
      </c>
      <c r="K7" s="9" t="s">
        <v>44</v>
      </c>
      <c r="L7" s="8" t="s">
        <v>5</v>
      </c>
      <c r="M7" s="9" t="s">
        <v>39</v>
      </c>
      <c r="N7" s="9" t="s">
        <v>40</v>
      </c>
      <c r="O7" s="9" t="s">
        <v>41</v>
      </c>
      <c r="P7" s="9" t="s">
        <v>42</v>
      </c>
      <c r="Q7" s="9" t="s">
        <v>43</v>
      </c>
      <c r="R7" s="9" t="s">
        <v>44</v>
      </c>
    </row>
    <row r="8" spans="1:54" outlineLevel="1" collapsed="1">
      <c r="A8" s="10"/>
      <c r="B8" s="126" t="s">
        <v>5</v>
      </c>
      <c r="C8" s="126"/>
      <c r="D8" s="126"/>
      <c r="E8" s="1">
        <v>30568.333999999999</v>
      </c>
      <c r="F8" s="1">
        <v>200.5</v>
      </c>
      <c r="G8" s="1">
        <v>27095.776000000002</v>
      </c>
      <c r="H8" s="1">
        <v>175.5</v>
      </c>
      <c r="I8" s="1">
        <v>2441.5100000000002</v>
      </c>
      <c r="J8" s="1">
        <v>31.5</v>
      </c>
      <c r="K8" s="1">
        <v>2215.9409999999998</v>
      </c>
      <c r="L8" s="13" t="s">
        <v>28</v>
      </c>
      <c r="M8" s="13">
        <f>F8/$E$8</f>
        <v>6.5590751527381244E-3</v>
      </c>
      <c r="N8" s="13">
        <f t="shared" ref="N8:R8" si="0">G8/$E$8</f>
        <v>0.88640015514093773</v>
      </c>
      <c r="O8" s="13">
        <f t="shared" si="0"/>
        <v>5.7412353581323735E-3</v>
      </c>
      <c r="P8" s="13">
        <f t="shared" si="0"/>
        <v>7.9870561477115506E-2</v>
      </c>
      <c r="Q8" s="13">
        <f t="shared" si="0"/>
        <v>1.0304781412032466E-3</v>
      </c>
      <c r="R8" s="13">
        <f t="shared" si="0"/>
        <v>7.2491389291938504E-2</v>
      </c>
    </row>
    <row r="9" spans="1:54" outlineLevel="1">
      <c r="A9" s="14"/>
      <c r="B9" s="116" t="s">
        <v>13</v>
      </c>
      <c r="C9" s="116"/>
      <c r="D9" s="116"/>
      <c r="E9" s="1">
        <v>3070.2350000000001</v>
      </c>
      <c r="F9" s="1">
        <f>SUM(F10:F19)</f>
        <v>31.5</v>
      </c>
      <c r="G9" s="1">
        <f t="shared" ref="G9:K9" si="1">SUM(G10:G19)</f>
        <v>2653.0400000000004</v>
      </c>
      <c r="H9" s="1">
        <f t="shared" si="1"/>
        <v>31.5</v>
      </c>
      <c r="I9" s="1">
        <f t="shared" si="1"/>
        <v>154.25</v>
      </c>
      <c r="J9" s="1">
        <f t="shared" si="1"/>
        <v>0</v>
      </c>
      <c r="K9" s="1">
        <f t="shared" si="1"/>
        <v>199.95000000000002</v>
      </c>
      <c r="L9" s="13">
        <f>E9/$E$8</f>
        <v>0.10043841447165555</v>
      </c>
      <c r="M9" s="13">
        <f>F9/$E$9</f>
        <v>1.0259800959861379E-2</v>
      </c>
      <c r="N9" s="13">
        <f t="shared" ref="N9:R9" si="2">G9/$E$9</f>
        <v>0.8641162647158932</v>
      </c>
      <c r="O9" s="13">
        <f t="shared" si="2"/>
        <v>1.0259800959861379E-2</v>
      </c>
      <c r="P9" s="13">
        <f t="shared" si="2"/>
        <v>5.0240453906622781E-2</v>
      </c>
      <c r="Q9" s="13">
        <f t="shared" si="2"/>
        <v>0</v>
      </c>
      <c r="R9" s="13">
        <f t="shared" si="2"/>
        <v>6.5125307997596277E-2</v>
      </c>
    </row>
    <row r="10" spans="1:54" outlineLevel="2">
      <c r="A10" s="114" t="s">
        <v>45</v>
      </c>
      <c r="B10" s="114"/>
      <c r="C10" s="114" t="s">
        <v>46</v>
      </c>
      <c r="D10" s="114"/>
      <c r="E10" s="1">
        <v>424.15</v>
      </c>
      <c r="F10" s="3">
        <v>6</v>
      </c>
      <c r="G10" s="3">
        <v>388.7</v>
      </c>
      <c r="H10" s="3">
        <v>6</v>
      </c>
      <c r="I10" s="3">
        <v>17.25</v>
      </c>
      <c r="J10" s="3">
        <v>0</v>
      </c>
      <c r="K10" s="3">
        <v>6.2</v>
      </c>
      <c r="L10" s="13">
        <f t="shared" ref="L10:L79" si="3">E10/$E$8</f>
        <v>1.3875469955281173E-2</v>
      </c>
      <c r="M10" s="17">
        <f>F10/$E10</f>
        <v>1.4145938936696923E-2</v>
      </c>
      <c r="N10" s="17">
        <f t="shared" ref="N10:R27" si="4">G10/$E10</f>
        <v>0.91642107744901569</v>
      </c>
      <c r="O10" s="17">
        <f t="shared" si="4"/>
        <v>1.4145938936696923E-2</v>
      </c>
      <c r="P10" s="17">
        <f t="shared" si="4"/>
        <v>4.0669574443003655E-2</v>
      </c>
      <c r="Q10" s="17">
        <f t="shared" si="4"/>
        <v>0</v>
      </c>
      <c r="R10" s="18">
        <f t="shared" si="4"/>
        <v>1.4617470234586823E-2</v>
      </c>
    </row>
    <row r="11" spans="1:54" outlineLevel="2">
      <c r="A11" s="116" t="s">
        <v>45</v>
      </c>
      <c r="B11" s="116"/>
      <c r="C11" s="116" t="s">
        <v>47</v>
      </c>
      <c r="D11" s="116"/>
      <c r="E11" s="1">
        <v>480.2</v>
      </c>
      <c r="F11" s="2">
        <v>4.5</v>
      </c>
      <c r="G11" s="2">
        <v>379.2</v>
      </c>
      <c r="H11" s="2">
        <v>4.5</v>
      </c>
      <c r="I11" s="2">
        <v>54</v>
      </c>
      <c r="J11" s="2">
        <v>0</v>
      </c>
      <c r="K11" s="2">
        <v>38</v>
      </c>
      <c r="L11" s="13">
        <f t="shared" si="3"/>
        <v>1.570906677478727E-2</v>
      </c>
      <c r="M11" s="20">
        <f>F11/$E11</f>
        <v>9.3710953769262813E-3</v>
      </c>
      <c r="N11" s="20">
        <f t="shared" si="4"/>
        <v>0.78967097042898793</v>
      </c>
      <c r="O11" s="20">
        <f t="shared" si="4"/>
        <v>9.3710953769262813E-3</v>
      </c>
      <c r="P11" s="20">
        <f t="shared" si="4"/>
        <v>0.11245314452311538</v>
      </c>
      <c r="Q11" s="20">
        <f t="shared" si="4"/>
        <v>0</v>
      </c>
      <c r="R11" s="21">
        <f t="shared" si="4"/>
        <v>7.9133694294044155E-2</v>
      </c>
    </row>
    <row r="12" spans="1:54" outlineLevel="2">
      <c r="A12" s="114" t="s">
        <v>45</v>
      </c>
      <c r="B12" s="114"/>
      <c r="C12" s="114" t="s">
        <v>48</v>
      </c>
      <c r="D12" s="114"/>
      <c r="E12" s="1">
        <v>425.2</v>
      </c>
      <c r="F12" s="3">
        <v>4.5</v>
      </c>
      <c r="G12" s="3">
        <v>347.7</v>
      </c>
      <c r="H12" s="3">
        <v>4.5</v>
      </c>
      <c r="I12" s="3">
        <v>41</v>
      </c>
      <c r="J12" s="3">
        <v>0</v>
      </c>
      <c r="K12" s="3">
        <v>27.5</v>
      </c>
      <c r="L12" s="13">
        <f t="shared" si="3"/>
        <v>1.3909819226654616E-2</v>
      </c>
      <c r="M12" s="17">
        <f t="shared" ref="M12:M14" si="5">F12/$E12</f>
        <v>1.0583254938852305E-2</v>
      </c>
      <c r="N12" s="17">
        <f t="shared" si="4"/>
        <v>0.81773283160865473</v>
      </c>
      <c r="O12" s="17">
        <f t="shared" si="4"/>
        <v>1.0583254938852305E-2</v>
      </c>
      <c r="P12" s="17">
        <f t="shared" si="4"/>
        <v>9.6425211665098778E-2</v>
      </c>
      <c r="Q12" s="17">
        <f t="shared" si="4"/>
        <v>0</v>
      </c>
      <c r="R12" s="18">
        <f t="shared" si="4"/>
        <v>6.4675446848541859E-2</v>
      </c>
    </row>
    <row r="13" spans="1:54" outlineLevel="2">
      <c r="A13" s="116" t="s">
        <v>45</v>
      </c>
      <c r="B13" s="116"/>
      <c r="C13" s="116" t="s">
        <v>49</v>
      </c>
      <c r="D13" s="116"/>
      <c r="E13" s="1">
        <v>320.89999999999998</v>
      </c>
      <c r="F13" s="2">
        <v>6</v>
      </c>
      <c r="G13" s="2">
        <v>284.89999999999998</v>
      </c>
      <c r="H13" s="2">
        <v>6</v>
      </c>
      <c r="I13" s="2">
        <v>9</v>
      </c>
      <c r="J13" s="2">
        <v>0</v>
      </c>
      <c r="K13" s="2">
        <v>15</v>
      </c>
      <c r="L13" s="13">
        <f t="shared" si="3"/>
        <v>1.0497791603559422E-2</v>
      </c>
      <c r="M13" s="20">
        <f t="shared" si="5"/>
        <v>1.8697413524462452E-2</v>
      </c>
      <c r="N13" s="20">
        <f t="shared" si="4"/>
        <v>0.88781551885322529</v>
      </c>
      <c r="O13" s="20">
        <f t="shared" si="4"/>
        <v>1.8697413524462452E-2</v>
      </c>
      <c r="P13" s="20">
        <f t="shared" si="4"/>
        <v>2.8046120286693677E-2</v>
      </c>
      <c r="Q13" s="20">
        <f t="shared" si="4"/>
        <v>0</v>
      </c>
      <c r="R13" s="21">
        <f t="shared" si="4"/>
        <v>4.6743533811156125E-2</v>
      </c>
    </row>
    <row r="14" spans="1:54" outlineLevel="2">
      <c r="A14" s="114" t="s">
        <v>45</v>
      </c>
      <c r="B14" s="114"/>
      <c r="C14" s="114" t="s">
        <v>50</v>
      </c>
      <c r="D14" s="114"/>
      <c r="E14" s="1">
        <v>662.35</v>
      </c>
      <c r="F14" s="3">
        <v>6</v>
      </c>
      <c r="G14" s="3">
        <v>587</v>
      </c>
      <c r="H14" s="3">
        <v>6</v>
      </c>
      <c r="I14" s="3">
        <v>15</v>
      </c>
      <c r="J14" s="3">
        <v>0</v>
      </c>
      <c r="K14" s="3">
        <v>48.35</v>
      </c>
      <c r="L14" s="13">
        <f t="shared" si="3"/>
        <v>2.1667847518284773E-2</v>
      </c>
      <c r="M14" s="17">
        <f t="shared" si="5"/>
        <v>9.058654789763719E-3</v>
      </c>
      <c r="N14" s="17">
        <f t="shared" si="4"/>
        <v>0.88623839359855061</v>
      </c>
      <c r="O14" s="17">
        <f t="shared" si="4"/>
        <v>9.058654789763719E-3</v>
      </c>
      <c r="P14" s="17">
        <f t="shared" si="4"/>
        <v>2.2646636974409301E-2</v>
      </c>
      <c r="Q14" s="17">
        <f t="shared" si="4"/>
        <v>0</v>
      </c>
      <c r="R14" s="18">
        <f t="shared" si="4"/>
        <v>7.299765984751265E-2</v>
      </c>
    </row>
    <row r="15" spans="1:54" outlineLevel="2">
      <c r="A15" s="116" t="s">
        <v>45</v>
      </c>
      <c r="B15" s="116"/>
      <c r="C15" s="116" t="s">
        <v>51</v>
      </c>
      <c r="D15" s="116"/>
      <c r="E15" s="1">
        <v>259.55</v>
      </c>
      <c r="F15" s="2">
        <v>4.5</v>
      </c>
      <c r="G15" s="2">
        <v>217.3</v>
      </c>
      <c r="H15" s="2">
        <v>4.5</v>
      </c>
      <c r="I15" s="2">
        <v>9</v>
      </c>
      <c r="J15" s="2">
        <v>0</v>
      </c>
      <c r="K15" s="2">
        <v>24.25</v>
      </c>
      <c r="L15" s="13">
        <f>E15/$E$8</f>
        <v>8.4908127475969101E-3</v>
      </c>
      <c r="M15" s="20">
        <f t="shared" ref="M15:R19" si="6">F15/$E15</f>
        <v>1.7337699865151223E-2</v>
      </c>
      <c r="N15" s="20">
        <f t="shared" si="6"/>
        <v>0.83721826237719132</v>
      </c>
      <c r="O15" s="20">
        <f t="shared" si="6"/>
        <v>1.7337699865151223E-2</v>
      </c>
      <c r="P15" s="20">
        <f t="shared" si="6"/>
        <v>3.4675399730302446E-2</v>
      </c>
      <c r="Q15" s="20">
        <f t="shared" si="6"/>
        <v>0</v>
      </c>
      <c r="R15" s="21">
        <f t="shared" si="6"/>
        <v>9.3430938162203811E-2</v>
      </c>
    </row>
    <row r="16" spans="1:54" outlineLevel="2">
      <c r="A16" s="114" t="s">
        <v>45</v>
      </c>
      <c r="B16" s="114"/>
      <c r="C16" s="114" t="s">
        <v>52</v>
      </c>
      <c r="D16" s="114"/>
      <c r="E16" s="1">
        <v>277.5</v>
      </c>
      <c r="F16" s="3">
        <v>0</v>
      </c>
      <c r="G16" s="3">
        <v>232.5</v>
      </c>
      <c r="H16" s="3">
        <v>0</v>
      </c>
      <c r="I16" s="3">
        <v>9</v>
      </c>
      <c r="J16" s="3">
        <v>0</v>
      </c>
      <c r="K16" s="3">
        <v>36</v>
      </c>
      <c r="L16" s="13">
        <f>E16/$E$8</f>
        <v>9.0780217201238377E-3</v>
      </c>
      <c r="M16" s="17">
        <f t="shared" si="6"/>
        <v>0</v>
      </c>
      <c r="N16" s="17">
        <f t="shared" si="6"/>
        <v>0.83783783783783783</v>
      </c>
      <c r="O16" s="17">
        <f t="shared" si="6"/>
        <v>0</v>
      </c>
      <c r="P16" s="17">
        <f t="shared" si="6"/>
        <v>3.2432432432432434E-2</v>
      </c>
      <c r="Q16" s="17">
        <f t="shared" si="6"/>
        <v>0</v>
      </c>
      <c r="R16" s="18">
        <f t="shared" si="6"/>
        <v>0.12972972972972974</v>
      </c>
    </row>
    <row r="17" spans="1:18" s="24" customFormat="1" outlineLevel="2">
      <c r="A17" s="116" t="s">
        <v>45</v>
      </c>
      <c r="B17" s="116"/>
      <c r="C17" s="117" t="s">
        <v>302</v>
      </c>
      <c r="D17" s="116"/>
      <c r="E17" s="1">
        <v>117.3</v>
      </c>
      <c r="F17" s="2">
        <v>0</v>
      </c>
      <c r="G17" s="2">
        <v>115.8</v>
      </c>
      <c r="H17" s="2">
        <v>0</v>
      </c>
      <c r="I17" s="2">
        <v>0</v>
      </c>
      <c r="J17" s="2">
        <v>0</v>
      </c>
      <c r="K17" s="2">
        <v>1.5</v>
      </c>
      <c r="L17" s="13">
        <f>E17/$E$8</f>
        <v>3.8373043162901847E-3</v>
      </c>
      <c r="M17" s="20">
        <f t="shared" si="6"/>
        <v>0</v>
      </c>
      <c r="N17" s="20">
        <f t="shared" si="6"/>
        <v>0.98721227621483376</v>
      </c>
      <c r="O17" s="20">
        <f t="shared" si="6"/>
        <v>0</v>
      </c>
      <c r="P17" s="20">
        <f t="shared" si="6"/>
        <v>0</v>
      </c>
      <c r="Q17" s="20">
        <f t="shared" si="6"/>
        <v>0</v>
      </c>
      <c r="R17" s="21">
        <f t="shared" si="6"/>
        <v>1.278772378516624E-2</v>
      </c>
    </row>
    <row r="18" spans="1:18" s="24" customFormat="1" outlineLevel="2">
      <c r="A18" s="114" t="s">
        <v>45</v>
      </c>
      <c r="B18" s="114"/>
      <c r="C18" s="118" t="s">
        <v>303</v>
      </c>
      <c r="D18" s="114"/>
      <c r="E18" s="1">
        <v>20.585000000000001</v>
      </c>
      <c r="F18" s="3">
        <v>0</v>
      </c>
      <c r="G18" s="3">
        <v>20.59</v>
      </c>
      <c r="H18" s="3">
        <v>0</v>
      </c>
      <c r="I18" s="3">
        <v>0</v>
      </c>
      <c r="J18" s="3">
        <v>0</v>
      </c>
      <c r="K18" s="3">
        <v>0</v>
      </c>
      <c r="L18" s="13">
        <f>E18/$E$8</f>
        <v>6.7340928687837558E-4</v>
      </c>
      <c r="M18" s="17">
        <f t="shared" si="6"/>
        <v>0</v>
      </c>
      <c r="N18" s="17">
        <f t="shared" si="6"/>
        <v>1.0002428953121205</v>
      </c>
      <c r="O18" s="17">
        <f t="shared" si="6"/>
        <v>0</v>
      </c>
      <c r="P18" s="17">
        <f t="shared" si="6"/>
        <v>0</v>
      </c>
      <c r="Q18" s="17">
        <f t="shared" si="6"/>
        <v>0</v>
      </c>
      <c r="R18" s="18">
        <f t="shared" si="6"/>
        <v>0</v>
      </c>
    </row>
    <row r="19" spans="1:18" s="24" customFormat="1" outlineLevel="2">
      <c r="A19" s="116" t="s">
        <v>45</v>
      </c>
      <c r="B19" s="116"/>
      <c r="C19" s="117" t="s">
        <v>51</v>
      </c>
      <c r="D19" s="116"/>
      <c r="E19" s="1">
        <v>82.5</v>
      </c>
      <c r="F19" s="2">
        <v>0</v>
      </c>
      <c r="G19" s="2">
        <v>79.349999999999994</v>
      </c>
      <c r="H19" s="2">
        <v>0</v>
      </c>
      <c r="I19" s="2">
        <v>0</v>
      </c>
      <c r="J19" s="2">
        <v>0</v>
      </c>
      <c r="K19" s="2">
        <v>3.15</v>
      </c>
      <c r="L19" s="13">
        <f>E19/$E$8</f>
        <v>2.6988713221989791E-3</v>
      </c>
      <c r="M19" s="20">
        <f t="shared" si="6"/>
        <v>0</v>
      </c>
      <c r="N19" s="20">
        <f t="shared" si="6"/>
        <v>0.96181818181818179</v>
      </c>
      <c r="O19" s="20">
        <f t="shared" si="6"/>
        <v>0</v>
      </c>
      <c r="P19" s="20">
        <f t="shared" si="6"/>
        <v>0</v>
      </c>
      <c r="Q19" s="20">
        <f t="shared" si="6"/>
        <v>0</v>
      </c>
      <c r="R19" s="21">
        <f t="shared" si="6"/>
        <v>3.8181818181818178E-2</v>
      </c>
    </row>
    <row r="20" spans="1:18" outlineLevel="1">
      <c r="A20" s="99"/>
      <c r="B20" s="119" t="s">
        <v>14</v>
      </c>
      <c r="C20" s="119"/>
      <c r="D20" s="119"/>
      <c r="E20" s="1">
        <v>3714.3850000000002</v>
      </c>
      <c r="F20" s="1">
        <f>SUM(F21:F22)</f>
        <v>0</v>
      </c>
      <c r="G20" s="1">
        <f t="shared" ref="G20:K20" si="7">SUM(G21:G22)</f>
        <v>2665</v>
      </c>
      <c r="H20" s="1">
        <f t="shared" si="7"/>
        <v>0</v>
      </c>
      <c r="I20" s="1">
        <f t="shared" si="7"/>
        <v>418.94</v>
      </c>
      <c r="J20" s="1">
        <f t="shared" si="7"/>
        <v>0</v>
      </c>
      <c r="K20" s="1">
        <f t="shared" si="7"/>
        <v>630.45000000000005</v>
      </c>
      <c r="L20" s="13">
        <f t="shared" si="3"/>
        <v>0.12151087461946733</v>
      </c>
      <c r="M20" s="13">
        <f>F20/$E20</f>
        <v>0</v>
      </c>
      <c r="N20" s="13">
        <f t="shared" si="4"/>
        <v>0.7174808211857413</v>
      </c>
      <c r="O20" s="13">
        <f t="shared" si="4"/>
        <v>0</v>
      </c>
      <c r="P20" s="13">
        <f t="shared" si="4"/>
        <v>0.1127885235375439</v>
      </c>
      <c r="Q20" s="13">
        <f t="shared" si="4"/>
        <v>0</v>
      </c>
      <c r="R20" s="13">
        <f t="shared" si="4"/>
        <v>0.16973200139457811</v>
      </c>
    </row>
    <row r="21" spans="1:18" outlineLevel="2">
      <c r="A21" s="120" t="s">
        <v>45</v>
      </c>
      <c r="B21" s="120"/>
      <c r="C21" s="120" t="s">
        <v>53</v>
      </c>
      <c r="D21" s="120"/>
      <c r="E21" s="1">
        <v>2693.36</v>
      </c>
      <c r="F21" s="100">
        <v>0</v>
      </c>
      <c r="G21" s="100">
        <v>1935.8</v>
      </c>
      <c r="H21" s="100">
        <v>0</v>
      </c>
      <c r="I21" s="100">
        <v>364.9</v>
      </c>
      <c r="J21" s="100">
        <v>0</v>
      </c>
      <c r="K21" s="100">
        <v>392.66</v>
      </c>
      <c r="L21" s="13">
        <f t="shared" si="3"/>
        <v>8.8109479567973839E-2</v>
      </c>
      <c r="M21" s="17">
        <f t="shared" ref="M21" si="8">F21/$E21</f>
        <v>0</v>
      </c>
      <c r="N21" s="17">
        <f t="shared" si="4"/>
        <v>0.71873050761873636</v>
      </c>
      <c r="O21" s="17">
        <f t="shared" si="4"/>
        <v>0</v>
      </c>
      <c r="P21" s="17">
        <f t="shared" si="4"/>
        <v>0.13548133186800129</v>
      </c>
      <c r="Q21" s="17">
        <f t="shared" si="4"/>
        <v>0</v>
      </c>
      <c r="R21" s="18">
        <f t="shared" si="4"/>
        <v>0.14578816051326224</v>
      </c>
    </row>
    <row r="22" spans="1:18" ht="12.75" customHeight="1" outlineLevel="2">
      <c r="A22" s="114" t="s">
        <v>45</v>
      </c>
      <c r="B22" s="114"/>
      <c r="C22" s="114" t="s">
        <v>55</v>
      </c>
      <c r="D22" s="114"/>
      <c r="E22" s="1">
        <v>1021.025</v>
      </c>
      <c r="F22" s="2">
        <v>0</v>
      </c>
      <c r="G22" s="2">
        <v>729.2</v>
      </c>
      <c r="H22" s="2">
        <v>0</v>
      </c>
      <c r="I22" s="2">
        <v>54.04</v>
      </c>
      <c r="J22" s="2">
        <v>0</v>
      </c>
      <c r="K22" s="2">
        <v>237.79</v>
      </c>
      <c r="L22" s="13">
        <f>E22/$E$8</f>
        <v>3.3401395051493483E-2</v>
      </c>
      <c r="M22" s="17">
        <f t="shared" ref="M22:R22" si="9">F22/$E22</f>
        <v>0</v>
      </c>
      <c r="N22" s="17">
        <f t="shared" si="9"/>
        <v>0.71418427560539655</v>
      </c>
      <c r="O22" s="17">
        <f t="shared" si="9"/>
        <v>0</v>
      </c>
      <c r="P22" s="17">
        <f t="shared" si="9"/>
        <v>5.292720550427267E-2</v>
      </c>
      <c r="Q22" s="17">
        <f t="shared" si="9"/>
        <v>0</v>
      </c>
      <c r="R22" s="18">
        <f t="shared" si="9"/>
        <v>0.23289341593007026</v>
      </c>
    </row>
    <row r="23" spans="1:18" outlineLevel="1">
      <c r="A23" s="14"/>
      <c r="B23" s="116" t="s">
        <v>15</v>
      </c>
      <c r="C23" s="116"/>
      <c r="D23" s="116"/>
      <c r="E23" s="1">
        <v>978.38499999999999</v>
      </c>
      <c r="F23" s="12">
        <f t="shared" ref="F23:J23" si="10">F24</f>
        <v>0</v>
      </c>
      <c r="G23" s="12">
        <f t="shared" si="10"/>
        <v>869.29</v>
      </c>
      <c r="H23" s="12">
        <f t="shared" si="10"/>
        <v>0</v>
      </c>
      <c r="I23" s="12">
        <f t="shared" si="10"/>
        <v>76.099999999999994</v>
      </c>
      <c r="J23" s="12">
        <f t="shared" si="10"/>
        <v>0</v>
      </c>
      <c r="K23" s="12">
        <f>K24</f>
        <v>33</v>
      </c>
      <c r="L23" s="13">
        <f t="shared" si="3"/>
        <v>3.2006487497813915E-2</v>
      </c>
      <c r="M23" s="13">
        <f>F23/$E23</f>
        <v>0</v>
      </c>
      <c r="N23" s="13">
        <f t="shared" si="4"/>
        <v>0.88849481543564135</v>
      </c>
      <c r="O23" s="13">
        <f t="shared" si="4"/>
        <v>0</v>
      </c>
      <c r="P23" s="13">
        <f t="shared" si="4"/>
        <v>7.7781241535796228E-2</v>
      </c>
      <c r="Q23" s="13">
        <f t="shared" si="4"/>
        <v>0</v>
      </c>
      <c r="R23" s="13">
        <f t="shared" si="4"/>
        <v>3.3729053491212559E-2</v>
      </c>
    </row>
    <row r="24" spans="1:18" outlineLevel="2">
      <c r="A24" s="114" t="s">
        <v>45</v>
      </c>
      <c r="B24" s="114"/>
      <c r="C24" s="114" t="s">
        <v>56</v>
      </c>
      <c r="D24" s="114"/>
      <c r="E24" s="1">
        <v>978.38499999999999</v>
      </c>
      <c r="F24" s="16">
        <v>0</v>
      </c>
      <c r="G24" s="16">
        <f>497.71+371.58</f>
        <v>869.29</v>
      </c>
      <c r="H24" s="16">
        <v>0</v>
      </c>
      <c r="I24" s="16">
        <v>76.099999999999994</v>
      </c>
      <c r="J24" s="16">
        <v>0</v>
      </c>
      <c r="K24" s="16">
        <f>12+21</f>
        <v>33</v>
      </c>
      <c r="L24" s="13">
        <f t="shared" si="3"/>
        <v>3.2006487497813915E-2</v>
      </c>
      <c r="M24" s="17">
        <f t="shared" ref="M24" si="11">F24/$E24</f>
        <v>0</v>
      </c>
      <c r="N24" s="17">
        <f t="shared" si="4"/>
        <v>0.88849481543564135</v>
      </c>
      <c r="O24" s="17">
        <f t="shared" si="4"/>
        <v>0</v>
      </c>
      <c r="P24" s="17">
        <f t="shared" si="4"/>
        <v>7.7781241535796228E-2</v>
      </c>
      <c r="Q24" s="17">
        <f t="shared" si="4"/>
        <v>0</v>
      </c>
      <c r="R24" s="18">
        <f t="shared" si="4"/>
        <v>3.3729053491212559E-2</v>
      </c>
    </row>
    <row r="25" spans="1:18" outlineLevel="1">
      <c r="A25" s="14"/>
      <c r="B25" s="116" t="s">
        <v>16</v>
      </c>
      <c r="C25" s="116"/>
      <c r="D25" s="116"/>
      <c r="E25" s="1">
        <v>3709.02</v>
      </c>
      <c r="F25" s="12">
        <f>SUM(F26:F30)</f>
        <v>0</v>
      </c>
      <c r="G25" s="12">
        <f t="shared" ref="G25:K25" si="12">SUM(G26:G30)</f>
        <v>3204.05</v>
      </c>
      <c r="H25" s="12">
        <f t="shared" si="12"/>
        <v>0</v>
      </c>
      <c r="I25" s="12">
        <f t="shared" si="12"/>
        <v>394.66999999999996</v>
      </c>
      <c r="J25" s="12">
        <f t="shared" si="12"/>
        <v>0</v>
      </c>
      <c r="K25" s="12">
        <f t="shared" si="12"/>
        <v>151.38999999999999</v>
      </c>
      <c r="L25" s="13">
        <f t="shared" si="3"/>
        <v>0.12133536619954494</v>
      </c>
      <c r="M25" s="13">
        <f>F25/$E25</f>
        <v>0</v>
      </c>
      <c r="N25" s="13">
        <f t="shared" si="4"/>
        <v>0.86385352465071641</v>
      </c>
      <c r="O25" s="13">
        <f t="shared" si="4"/>
        <v>0</v>
      </c>
      <c r="P25" s="13">
        <f t="shared" si="4"/>
        <v>0.10640816172466042</v>
      </c>
      <c r="Q25" s="13">
        <f t="shared" si="4"/>
        <v>0</v>
      </c>
      <c r="R25" s="13">
        <f t="shared" si="4"/>
        <v>4.0816711692037246E-2</v>
      </c>
    </row>
    <row r="26" spans="1:18" outlineLevel="2">
      <c r="A26" s="114" t="s">
        <v>45</v>
      </c>
      <c r="B26" s="114"/>
      <c r="C26" s="114" t="s">
        <v>46</v>
      </c>
      <c r="D26" s="114"/>
      <c r="E26" s="1">
        <v>852.03</v>
      </c>
      <c r="F26" s="16">
        <v>0</v>
      </c>
      <c r="G26" s="16">
        <v>771.38</v>
      </c>
      <c r="H26" s="16">
        <v>0</v>
      </c>
      <c r="I26" s="16">
        <v>17.600000000000001</v>
      </c>
      <c r="J26" s="16">
        <v>0</v>
      </c>
      <c r="K26" s="16">
        <v>63.05</v>
      </c>
      <c r="L26" s="13">
        <f t="shared" si="3"/>
        <v>2.7872961607917527E-2</v>
      </c>
      <c r="M26" s="17">
        <f t="shared" ref="M26:R42" si="13">F26/$E26</f>
        <v>0</v>
      </c>
      <c r="N26" s="17">
        <f t="shared" si="4"/>
        <v>0.90534370855486312</v>
      </c>
      <c r="O26" s="17">
        <f t="shared" si="4"/>
        <v>0</v>
      </c>
      <c r="P26" s="17">
        <f t="shared" si="4"/>
        <v>2.0656549652007562E-2</v>
      </c>
      <c r="Q26" s="17">
        <f t="shared" si="4"/>
        <v>0</v>
      </c>
      <c r="R26" s="18">
        <f t="shared" si="4"/>
        <v>7.3999741793129348E-2</v>
      </c>
    </row>
    <row r="27" spans="1:18" outlineLevel="2">
      <c r="A27" s="116" t="s">
        <v>45</v>
      </c>
      <c r="B27" s="116"/>
      <c r="C27" s="116" t="s">
        <v>57</v>
      </c>
      <c r="D27" s="116"/>
      <c r="E27" s="12">
        <f>230.6+552.68</f>
        <v>783.28</v>
      </c>
      <c r="F27" s="19">
        <v>0</v>
      </c>
      <c r="G27" s="19">
        <f>97.4+392.55</f>
        <v>489.95000000000005</v>
      </c>
      <c r="H27" s="19">
        <v>0</v>
      </c>
      <c r="I27" s="19">
        <f>115.44+150.23</f>
        <v>265.66999999999996</v>
      </c>
      <c r="J27" s="19">
        <v>0</v>
      </c>
      <c r="K27" s="19">
        <f>17.65+9.9</f>
        <v>27.549999999999997</v>
      </c>
      <c r="L27" s="13">
        <f t="shared" si="3"/>
        <v>2.5623902172751709E-2</v>
      </c>
      <c r="M27" s="20">
        <f t="shared" si="13"/>
        <v>0</v>
      </c>
      <c r="N27" s="20">
        <f t="shared" si="4"/>
        <v>0.62551067306710251</v>
      </c>
      <c r="O27" s="20">
        <f t="shared" si="4"/>
        <v>0</v>
      </c>
      <c r="P27" s="20">
        <f t="shared" si="4"/>
        <v>0.3391762843427637</v>
      </c>
      <c r="Q27" s="20">
        <f t="shared" si="4"/>
        <v>0</v>
      </c>
      <c r="R27" s="21">
        <f t="shared" si="4"/>
        <v>3.5172607496680622E-2</v>
      </c>
    </row>
    <row r="28" spans="1:18" outlineLevel="2">
      <c r="A28" s="114" t="s">
        <v>45</v>
      </c>
      <c r="B28" s="114"/>
      <c r="C28" s="114" t="s">
        <v>49</v>
      </c>
      <c r="D28" s="114"/>
      <c r="E28" s="12">
        <v>398.15</v>
      </c>
      <c r="F28" s="16">
        <v>0</v>
      </c>
      <c r="G28" s="16">
        <v>359.3</v>
      </c>
      <c r="H28" s="16">
        <v>0</v>
      </c>
      <c r="I28" s="16">
        <v>20.25</v>
      </c>
      <c r="J28" s="16">
        <v>0</v>
      </c>
      <c r="K28" s="16">
        <v>18.600000000000001</v>
      </c>
      <c r="L28" s="13">
        <f t="shared" si="3"/>
        <v>1.3024916568891192E-2</v>
      </c>
      <c r="M28" s="17">
        <f t="shared" si="13"/>
        <v>0</v>
      </c>
      <c r="N28" s="17">
        <f t="shared" si="13"/>
        <v>0.90242370965716445</v>
      </c>
      <c r="O28" s="17">
        <f t="shared" si="13"/>
        <v>0</v>
      </c>
      <c r="P28" s="17">
        <f t="shared" si="13"/>
        <v>5.0860228557076483E-2</v>
      </c>
      <c r="Q28" s="17">
        <f t="shared" si="13"/>
        <v>0</v>
      </c>
      <c r="R28" s="18">
        <f t="shared" si="13"/>
        <v>4.6716061785759141E-2</v>
      </c>
    </row>
    <row r="29" spans="1:18" outlineLevel="2">
      <c r="A29" s="116" t="s">
        <v>45</v>
      </c>
      <c r="B29" s="116"/>
      <c r="C29" s="116" t="s">
        <v>58</v>
      </c>
      <c r="D29" s="116"/>
      <c r="E29" s="12">
        <v>853.01</v>
      </c>
      <c r="F29" s="19">
        <v>0</v>
      </c>
      <c r="G29" s="19">
        <v>760.87</v>
      </c>
      <c r="H29" s="19">
        <v>0</v>
      </c>
      <c r="I29" s="19">
        <v>68.650000000000006</v>
      </c>
      <c r="J29" s="19">
        <v>0</v>
      </c>
      <c r="K29" s="19">
        <v>23.49</v>
      </c>
      <c r="L29" s="13">
        <f t="shared" si="3"/>
        <v>2.7905020927866071E-2</v>
      </c>
      <c r="M29" s="20">
        <f t="shared" si="13"/>
        <v>0</v>
      </c>
      <c r="N29" s="20">
        <f t="shared" si="13"/>
        <v>0.89198250899754983</v>
      </c>
      <c r="O29" s="20">
        <f t="shared" si="13"/>
        <v>0</v>
      </c>
      <c r="P29" s="20">
        <f t="shared" si="13"/>
        <v>8.0479713016260071E-2</v>
      </c>
      <c r="Q29" s="20">
        <f t="shared" si="13"/>
        <v>0</v>
      </c>
      <c r="R29" s="21">
        <f t="shared" si="13"/>
        <v>2.7537777986190077E-2</v>
      </c>
    </row>
    <row r="30" spans="1:18" outlineLevel="2">
      <c r="A30" s="114" t="s">
        <v>45</v>
      </c>
      <c r="B30" s="114"/>
      <c r="C30" s="114" t="s">
        <v>50</v>
      </c>
      <c r="D30" s="114"/>
      <c r="E30" s="12">
        <v>893.05100000000004</v>
      </c>
      <c r="F30" s="16">
        <v>0</v>
      </c>
      <c r="G30" s="16">
        <v>822.55</v>
      </c>
      <c r="H30" s="16">
        <v>0</v>
      </c>
      <c r="I30" s="16">
        <v>22.5</v>
      </c>
      <c r="J30" s="16">
        <v>0</v>
      </c>
      <c r="K30" s="16">
        <v>18.7</v>
      </c>
      <c r="L30" s="13">
        <f t="shared" si="3"/>
        <v>2.9214905856498431E-2</v>
      </c>
      <c r="M30" s="17">
        <f t="shared" si="13"/>
        <v>0</v>
      </c>
      <c r="N30" s="17">
        <f t="shared" si="13"/>
        <v>0.92105602031686873</v>
      </c>
      <c r="O30" s="17">
        <f t="shared" si="13"/>
        <v>0</v>
      </c>
      <c r="P30" s="17">
        <f t="shared" si="13"/>
        <v>2.5194529763697706E-2</v>
      </c>
      <c r="Q30" s="17">
        <f t="shared" si="13"/>
        <v>0</v>
      </c>
      <c r="R30" s="18">
        <f t="shared" si="13"/>
        <v>2.0939453625828757E-2</v>
      </c>
    </row>
    <row r="31" spans="1:18" outlineLevel="1">
      <c r="A31" s="14"/>
      <c r="B31" s="116" t="s">
        <v>17</v>
      </c>
      <c r="C31" s="116"/>
      <c r="D31" s="116"/>
      <c r="E31" s="1">
        <v>3282.8760000000002</v>
      </c>
      <c r="F31" s="1">
        <f>SUM(F32:F35)</f>
        <v>0</v>
      </c>
      <c r="G31" s="1">
        <f t="shared" ref="G31:K31" si="14">SUM(G32:G35)</f>
        <v>2632.35</v>
      </c>
      <c r="H31" s="1">
        <f t="shared" si="14"/>
        <v>0</v>
      </c>
      <c r="I31" s="1">
        <f t="shared" si="14"/>
        <v>383.2</v>
      </c>
      <c r="J31" s="1">
        <f t="shared" si="14"/>
        <v>0</v>
      </c>
      <c r="K31" s="1">
        <f t="shared" si="14"/>
        <v>267.33</v>
      </c>
      <c r="L31" s="13">
        <f t="shared" si="3"/>
        <v>0.10739466534224601</v>
      </c>
      <c r="M31" s="13">
        <f>F31/$E31</f>
        <v>0</v>
      </c>
      <c r="N31" s="13">
        <f t="shared" si="13"/>
        <v>0.801842652600951</v>
      </c>
      <c r="O31" s="13">
        <f t="shared" si="13"/>
        <v>0</v>
      </c>
      <c r="P31" s="13">
        <f t="shared" si="13"/>
        <v>0.11672691871395689</v>
      </c>
      <c r="Q31" s="13">
        <f t="shared" si="13"/>
        <v>0</v>
      </c>
      <c r="R31" s="13">
        <f t="shared" si="13"/>
        <v>8.1431647128919871E-2</v>
      </c>
    </row>
    <row r="32" spans="1:18" outlineLevel="2">
      <c r="A32" s="114" t="s">
        <v>45</v>
      </c>
      <c r="B32" s="114"/>
      <c r="C32" s="114" t="s">
        <v>47</v>
      </c>
      <c r="D32" s="114"/>
      <c r="E32" s="1">
        <v>2249.3760000000002</v>
      </c>
      <c r="F32" s="2">
        <v>0</v>
      </c>
      <c r="G32" s="2">
        <v>1716.55</v>
      </c>
      <c r="H32" s="2">
        <v>0</v>
      </c>
      <c r="I32" s="2">
        <v>270</v>
      </c>
      <c r="J32" s="2">
        <v>0</v>
      </c>
      <c r="K32" s="2">
        <v>262.83</v>
      </c>
      <c r="L32" s="13">
        <f t="shared" si="3"/>
        <v>7.358516823324425E-2</v>
      </c>
      <c r="M32" s="17">
        <f t="shared" ref="M32:M34" si="15">F32/$E32</f>
        <v>0</v>
      </c>
      <c r="N32" s="17">
        <f t="shared" si="13"/>
        <v>0.7631227504872462</v>
      </c>
      <c r="O32" s="17">
        <f t="shared" si="13"/>
        <v>0</v>
      </c>
      <c r="P32" s="17">
        <f t="shared" si="13"/>
        <v>0.12003328923221372</v>
      </c>
      <c r="Q32" s="17">
        <f t="shared" si="13"/>
        <v>0</v>
      </c>
      <c r="R32" s="18">
        <f t="shared" si="13"/>
        <v>0.11684573855149159</v>
      </c>
    </row>
    <row r="33" spans="1:49" outlineLevel="2">
      <c r="A33" s="116" t="s">
        <v>45</v>
      </c>
      <c r="B33" s="116"/>
      <c r="C33" s="116" t="s">
        <v>59</v>
      </c>
      <c r="D33" s="116"/>
      <c r="E33" s="1">
        <f>412.75+186</f>
        <v>598.75</v>
      </c>
      <c r="F33" s="3">
        <v>0</v>
      </c>
      <c r="G33" s="3">
        <f>307.05+178.5</f>
        <v>485.55</v>
      </c>
      <c r="H33" s="3">
        <v>0</v>
      </c>
      <c r="I33" s="3">
        <f>105.7+7.5</f>
        <v>113.2</v>
      </c>
      <c r="J33" s="3">
        <v>0</v>
      </c>
      <c r="K33" s="3">
        <v>0</v>
      </c>
      <c r="L33" s="13">
        <f t="shared" si="3"/>
        <v>1.958726308080774E-2</v>
      </c>
      <c r="M33" s="20">
        <f t="shared" si="15"/>
        <v>0</v>
      </c>
      <c r="N33" s="20">
        <f t="shared" si="13"/>
        <v>0.81093945720250526</v>
      </c>
      <c r="O33" s="20">
        <f t="shared" si="13"/>
        <v>0</v>
      </c>
      <c r="P33" s="20">
        <f t="shared" si="13"/>
        <v>0.18906054279749479</v>
      </c>
      <c r="Q33" s="20">
        <f t="shared" si="13"/>
        <v>0</v>
      </c>
      <c r="R33" s="21">
        <f t="shared" si="13"/>
        <v>0</v>
      </c>
    </row>
    <row r="34" spans="1:49" outlineLevel="2">
      <c r="A34" s="114" t="s">
        <v>45</v>
      </c>
      <c r="B34" s="114"/>
      <c r="C34" s="114" t="s">
        <v>52</v>
      </c>
      <c r="D34" s="114"/>
      <c r="E34" s="1">
        <v>286.25</v>
      </c>
      <c r="F34" s="2">
        <v>0</v>
      </c>
      <c r="G34" s="2">
        <v>281.75</v>
      </c>
      <c r="H34" s="2">
        <v>0</v>
      </c>
      <c r="I34" s="2">
        <v>0</v>
      </c>
      <c r="J34" s="2">
        <v>0</v>
      </c>
      <c r="K34" s="2">
        <v>4.5</v>
      </c>
      <c r="L34" s="13">
        <f t="shared" si="3"/>
        <v>9.3642656482358505E-3</v>
      </c>
      <c r="M34" s="17">
        <f t="shared" si="15"/>
        <v>0</v>
      </c>
      <c r="N34" s="17">
        <f t="shared" si="13"/>
        <v>0.98427947598253274</v>
      </c>
      <c r="O34" s="17">
        <f t="shared" si="13"/>
        <v>0</v>
      </c>
      <c r="P34" s="17">
        <f t="shared" si="13"/>
        <v>0</v>
      </c>
      <c r="Q34" s="17">
        <f t="shared" si="13"/>
        <v>0</v>
      </c>
      <c r="R34" s="18">
        <f t="shared" si="13"/>
        <v>1.5720524017467249E-2</v>
      </c>
    </row>
    <row r="35" spans="1:49" s="24" customFormat="1" outlineLevel="2">
      <c r="A35" s="116" t="s">
        <v>45</v>
      </c>
      <c r="B35" s="116"/>
      <c r="C35" s="117" t="s">
        <v>302</v>
      </c>
      <c r="D35" s="116"/>
      <c r="E35" s="1">
        <v>148.5</v>
      </c>
      <c r="F35" s="3">
        <v>0</v>
      </c>
      <c r="G35" s="3">
        <v>148.5</v>
      </c>
      <c r="H35" s="3">
        <v>0</v>
      </c>
      <c r="I35" s="3">
        <v>0</v>
      </c>
      <c r="J35" s="3">
        <v>0</v>
      </c>
      <c r="K35" s="3">
        <v>0</v>
      </c>
      <c r="L35" s="13">
        <f t="shared" ref="L35" si="16">E35/$E$8</f>
        <v>4.857968379958162E-3</v>
      </c>
      <c r="M35" s="20">
        <f t="shared" ref="M35" si="17">F35/$E35</f>
        <v>0</v>
      </c>
      <c r="N35" s="20">
        <f t="shared" ref="N35" si="18">G35/$E35</f>
        <v>1</v>
      </c>
      <c r="O35" s="20">
        <f t="shared" ref="O35" si="19">H35/$E35</f>
        <v>0</v>
      </c>
      <c r="P35" s="20">
        <f t="shared" ref="P35" si="20">I35/$E35</f>
        <v>0</v>
      </c>
      <c r="Q35" s="20">
        <f t="shared" ref="Q35" si="21">J35/$E35</f>
        <v>0</v>
      </c>
      <c r="R35" s="21">
        <f t="shared" ref="R35" si="22">K35/$E35</f>
        <v>0</v>
      </c>
    </row>
    <row r="36" spans="1:49" outlineLevel="1">
      <c r="A36" s="99"/>
      <c r="B36" s="119" t="s">
        <v>18</v>
      </c>
      <c r="C36" s="119"/>
      <c r="D36" s="119"/>
      <c r="E36" s="1">
        <v>2423.779</v>
      </c>
      <c r="F36" s="1">
        <f>SUM(F37:F40)</f>
        <v>0</v>
      </c>
      <c r="G36" s="1">
        <f t="shared" ref="G36:K36" si="23">SUM(G37:G40)</f>
        <v>2102.627</v>
      </c>
      <c r="H36" s="1">
        <f t="shared" si="23"/>
        <v>0</v>
      </c>
      <c r="I36" s="1">
        <f t="shared" si="23"/>
        <v>107.06</v>
      </c>
      <c r="J36" s="1">
        <f t="shared" si="23"/>
        <v>0</v>
      </c>
      <c r="K36" s="1">
        <f t="shared" si="23"/>
        <v>181.1</v>
      </c>
      <c r="L36" s="13">
        <f t="shared" si="3"/>
        <v>7.9290516781189327E-2</v>
      </c>
      <c r="M36" s="13">
        <f>F36/$E36</f>
        <v>0</v>
      </c>
      <c r="N36" s="13">
        <f t="shared" si="13"/>
        <v>0.86749947086759971</v>
      </c>
      <c r="O36" s="13">
        <f t="shared" si="13"/>
        <v>0</v>
      </c>
      <c r="P36" s="13">
        <f t="shared" si="13"/>
        <v>4.4170693780249765E-2</v>
      </c>
      <c r="Q36" s="13">
        <f t="shared" si="13"/>
        <v>0</v>
      </c>
      <c r="R36" s="13">
        <f t="shared" si="13"/>
        <v>7.4718033286038044E-2</v>
      </c>
    </row>
    <row r="37" spans="1:49" ht="15.75" outlineLevel="2">
      <c r="A37" s="120" t="s">
        <v>45</v>
      </c>
      <c r="B37" s="120"/>
      <c r="C37" s="120" t="s">
        <v>60</v>
      </c>
      <c r="D37" s="120"/>
      <c r="E37" s="1">
        <v>808.40899999999999</v>
      </c>
      <c r="F37" s="3">
        <v>0</v>
      </c>
      <c r="G37" s="3">
        <v>722.33</v>
      </c>
      <c r="H37" s="3">
        <v>0</v>
      </c>
      <c r="I37" s="3">
        <v>12</v>
      </c>
      <c r="J37" s="3">
        <v>0</v>
      </c>
      <c r="K37" s="3">
        <v>74.08</v>
      </c>
      <c r="L37" s="13">
        <f t="shared" si="3"/>
        <v>2.6445962020697628E-2</v>
      </c>
      <c r="M37" s="17">
        <f t="shared" ref="M37:M40" si="24">F37/$E37</f>
        <v>0</v>
      </c>
      <c r="N37" s="17">
        <f t="shared" si="13"/>
        <v>0.89352048282490681</v>
      </c>
      <c r="O37" s="17">
        <f t="shared" si="13"/>
        <v>0</v>
      </c>
      <c r="P37" s="17">
        <f t="shared" si="13"/>
        <v>1.4843971306603464E-2</v>
      </c>
      <c r="Q37" s="17">
        <f t="shared" si="13"/>
        <v>0</v>
      </c>
      <c r="R37" s="18">
        <f t="shared" si="13"/>
        <v>9.163678286609872E-2</v>
      </c>
      <c r="Y37" s="115" t="s">
        <v>61</v>
      </c>
      <c r="Z37" s="115"/>
      <c r="AA37" s="115"/>
      <c r="AB37" s="115"/>
      <c r="AC37" s="115"/>
      <c r="AS37" s="115" t="s">
        <v>62</v>
      </c>
      <c r="AT37" s="115"/>
      <c r="AU37" s="115"/>
      <c r="AV37" s="115"/>
      <c r="AW37" s="115"/>
    </row>
    <row r="38" spans="1:49" outlineLevel="2">
      <c r="A38" s="119" t="s">
        <v>45</v>
      </c>
      <c r="B38" s="119"/>
      <c r="C38" s="119" t="s">
        <v>63</v>
      </c>
      <c r="D38" s="119"/>
      <c r="E38" s="1">
        <v>360.73</v>
      </c>
      <c r="F38" s="2">
        <v>0</v>
      </c>
      <c r="G38" s="2">
        <v>346.01</v>
      </c>
      <c r="H38" s="2">
        <v>0</v>
      </c>
      <c r="I38" s="2">
        <v>6</v>
      </c>
      <c r="J38" s="2">
        <v>0</v>
      </c>
      <c r="K38" s="2">
        <v>8.7200000000000006</v>
      </c>
      <c r="L38" s="13">
        <f t="shared" si="3"/>
        <v>1.1800773964325306E-2</v>
      </c>
      <c r="M38" s="20">
        <f t="shared" si="24"/>
        <v>0</v>
      </c>
      <c r="N38" s="20">
        <f t="shared" si="13"/>
        <v>0.95919385690128345</v>
      </c>
      <c r="O38" s="20">
        <f t="shared" si="13"/>
        <v>0</v>
      </c>
      <c r="P38" s="20">
        <f t="shared" si="13"/>
        <v>1.6632938763063786E-2</v>
      </c>
      <c r="Q38" s="20">
        <f t="shared" si="13"/>
        <v>0</v>
      </c>
      <c r="R38" s="21">
        <f t="shared" si="13"/>
        <v>2.4173204335652704E-2</v>
      </c>
    </row>
    <row r="39" spans="1:49" outlineLevel="2">
      <c r="A39" s="120" t="s">
        <v>45</v>
      </c>
      <c r="B39" s="120"/>
      <c r="C39" s="120" t="s">
        <v>64</v>
      </c>
      <c r="D39" s="120"/>
      <c r="E39" s="1">
        <v>695.12</v>
      </c>
      <c r="F39" s="3">
        <v>0</v>
      </c>
      <c r="G39" s="3">
        <v>540.66</v>
      </c>
      <c r="H39" s="3">
        <v>0</v>
      </c>
      <c r="I39" s="3">
        <v>83.06</v>
      </c>
      <c r="J39" s="3">
        <v>0</v>
      </c>
      <c r="K39" s="3">
        <v>71.400000000000006</v>
      </c>
      <c r="L39" s="13">
        <f t="shared" si="3"/>
        <v>2.2739871921053992E-2</v>
      </c>
      <c r="M39" s="17">
        <f t="shared" si="24"/>
        <v>0</v>
      </c>
      <c r="N39" s="17">
        <f t="shared" si="13"/>
        <v>0.77779376222810448</v>
      </c>
      <c r="O39" s="17">
        <f t="shared" si="13"/>
        <v>0</v>
      </c>
      <c r="P39" s="17">
        <f t="shared" si="13"/>
        <v>0.11949015997237887</v>
      </c>
      <c r="Q39" s="17">
        <f t="shared" si="13"/>
        <v>0</v>
      </c>
      <c r="R39" s="18">
        <f t="shared" si="13"/>
        <v>0.10271607779951664</v>
      </c>
    </row>
    <row r="40" spans="1:49" outlineLevel="2">
      <c r="A40" s="119" t="s">
        <v>45</v>
      </c>
      <c r="B40" s="119"/>
      <c r="C40" s="119" t="s">
        <v>65</v>
      </c>
      <c r="D40" s="119"/>
      <c r="E40" s="1">
        <f>351.51+175.01</f>
        <v>526.52</v>
      </c>
      <c r="F40" s="2">
        <v>0</v>
      </c>
      <c r="G40" s="2">
        <f>335.467+158.16</f>
        <v>493.62699999999995</v>
      </c>
      <c r="H40" s="2">
        <v>0</v>
      </c>
      <c r="I40" s="2">
        <v>6</v>
      </c>
      <c r="J40" s="2">
        <v>0</v>
      </c>
      <c r="K40" s="2">
        <f>10.05+16.85</f>
        <v>26.900000000000002</v>
      </c>
      <c r="L40" s="13">
        <f t="shared" si="3"/>
        <v>1.7224360346232804E-2</v>
      </c>
      <c r="M40" s="20">
        <f t="shared" si="24"/>
        <v>0</v>
      </c>
      <c r="N40" s="20">
        <f t="shared" si="13"/>
        <v>0.93752753931474586</v>
      </c>
      <c r="O40" s="20">
        <f t="shared" si="13"/>
        <v>0</v>
      </c>
      <c r="P40" s="20">
        <f t="shared" si="13"/>
        <v>1.1395578515535973E-2</v>
      </c>
      <c r="Q40" s="20">
        <f t="shared" si="13"/>
        <v>0</v>
      </c>
      <c r="R40" s="21">
        <f t="shared" si="13"/>
        <v>5.1090177011319612E-2</v>
      </c>
    </row>
    <row r="41" spans="1:49" s="24" customFormat="1" outlineLevel="2">
      <c r="A41" s="120" t="s">
        <v>45</v>
      </c>
      <c r="B41" s="120"/>
      <c r="C41" s="121" t="s">
        <v>304</v>
      </c>
      <c r="D41" s="120"/>
      <c r="E41" s="1">
        <v>33</v>
      </c>
      <c r="F41" s="3">
        <v>0</v>
      </c>
      <c r="G41" s="3">
        <v>33</v>
      </c>
      <c r="H41" s="3">
        <v>0</v>
      </c>
      <c r="I41" s="3">
        <v>0</v>
      </c>
      <c r="J41" s="3">
        <v>0</v>
      </c>
      <c r="K41" s="3">
        <v>0</v>
      </c>
      <c r="L41" s="13">
        <f t="shared" ref="L41" si="25">E41/$E$8</f>
        <v>1.0795485288795916E-3</v>
      </c>
      <c r="M41" s="17">
        <f t="shared" ref="M41" si="26">F41/$E41</f>
        <v>0</v>
      </c>
      <c r="N41" s="17">
        <f t="shared" ref="N41" si="27">G41/$E41</f>
        <v>1</v>
      </c>
      <c r="O41" s="17">
        <f t="shared" ref="O41" si="28">H41/$E41</f>
        <v>0</v>
      </c>
      <c r="P41" s="17">
        <f t="shared" ref="P41" si="29">I41/$E41</f>
        <v>0</v>
      </c>
      <c r="Q41" s="17">
        <f t="shared" ref="Q41" si="30">J41/$E41</f>
        <v>0</v>
      </c>
      <c r="R41" s="18">
        <f t="shared" ref="R41" si="31">K41/$E41</f>
        <v>0</v>
      </c>
    </row>
    <row r="42" spans="1:49" outlineLevel="1">
      <c r="A42" s="22"/>
      <c r="B42" s="114" t="s">
        <v>19</v>
      </c>
      <c r="C42" s="114"/>
      <c r="D42" s="114"/>
      <c r="E42" s="1">
        <v>1181.4749999999999</v>
      </c>
      <c r="F42" s="1">
        <f>SUM(F43:F45)</f>
        <v>0</v>
      </c>
      <c r="G42" s="1">
        <f t="shared" ref="G42:K42" si="32">SUM(G43:G45)</f>
        <v>1141.48</v>
      </c>
      <c r="H42" s="1">
        <f t="shared" si="32"/>
        <v>0</v>
      </c>
      <c r="I42" s="1">
        <f t="shared" si="32"/>
        <v>40</v>
      </c>
      <c r="J42" s="1">
        <f t="shared" si="32"/>
        <v>0</v>
      </c>
      <c r="K42" s="1">
        <f t="shared" si="32"/>
        <v>0</v>
      </c>
      <c r="L42" s="13">
        <f t="shared" si="3"/>
        <v>3.8650290853273192E-2</v>
      </c>
      <c r="M42" s="13">
        <f>F42/$E42</f>
        <v>0</v>
      </c>
      <c r="N42" s="13">
        <f t="shared" si="13"/>
        <v>0.96614824689477141</v>
      </c>
      <c r="O42" s="13">
        <f t="shared" si="13"/>
        <v>0</v>
      </c>
      <c r="P42" s="13">
        <f t="shared" si="13"/>
        <v>3.3855985103366557E-2</v>
      </c>
      <c r="Q42" s="13">
        <f t="shared" si="13"/>
        <v>0</v>
      </c>
      <c r="R42" s="13">
        <f t="shared" si="13"/>
        <v>0</v>
      </c>
    </row>
    <row r="43" spans="1:49" outlineLevel="2">
      <c r="A43" s="114" t="s">
        <v>45</v>
      </c>
      <c r="B43" s="114"/>
      <c r="C43" s="114" t="s">
        <v>66</v>
      </c>
      <c r="D43" s="114"/>
      <c r="E43" s="1">
        <f>15.88+703</f>
        <v>718.88</v>
      </c>
      <c r="F43" s="2">
        <v>0</v>
      </c>
      <c r="G43" s="2">
        <f>15.88+694</f>
        <v>709.88</v>
      </c>
      <c r="H43" s="2">
        <v>0</v>
      </c>
      <c r="I43" s="2">
        <v>9</v>
      </c>
      <c r="J43" s="2">
        <v>0</v>
      </c>
      <c r="K43" s="2">
        <v>0</v>
      </c>
      <c r="L43" s="13">
        <f t="shared" si="3"/>
        <v>2.3517146861847298E-2</v>
      </c>
      <c r="M43" s="17">
        <f t="shared" ref="M43:R57" si="33">F43/$E43</f>
        <v>0</v>
      </c>
      <c r="N43" s="17">
        <f t="shared" si="33"/>
        <v>0.98748052526151797</v>
      </c>
      <c r="O43" s="17">
        <f t="shared" si="33"/>
        <v>0</v>
      </c>
      <c r="P43" s="17">
        <f t="shared" si="33"/>
        <v>1.2519474738482084E-2</v>
      </c>
      <c r="Q43" s="17">
        <f t="shared" si="33"/>
        <v>0</v>
      </c>
      <c r="R43" s="18">
        <f t="shared" si="33"/>
        <v>0</v>
      </c>
    </row>
    <row r="44" spans="1:49" outlineLevel="2">
      <c r="A44" s="116" t="s">
        <v>45</v>
      </c>
      <c r="B44" s="116"/>
      <c r="C44" s="116" t="s">
        <v>67</v>
      </c>
      <c r="D44" s="116"/>
      <c r="E44" s="1">
        <v>343.5</v>
      </c>
      <c r="F44" s="3">
        <v>0</v>
      </c>
      <c r="G44" s="3">
        <v>312.5</v>
      </c>
      <c r="H44" s="3">
        <v>0</v>
      </c>
      <c r="I44" s="3">
        <v>31</v>
      </c>
      <c r="J44" s="3">
        <v>0</v>
      </c>
      <c r="K44" s="3">
        <v>0</v>
      </c>
      <c r="L44" s="13">
        <f t="shared" si="3"/>
        <v>1.1237118777883021E-2</v>
      </c>
      <c r="M44" s="20">
        <f t="shared" si="33"/>
        <v>0</v>
      </c>
      <c r="N44" s="20">
        <f t="shared" si="33"/>
        <v>0.90975254730713251</v>
      </c>
      <c r="O44" s="20">
        <f t="shared" si="33"/>
        <v>0</v>
      </c>
      <c r="P44" s="20">
        <f t="shared" si="33"/>
        <v>9.0247452692867547E-2</v>
      </c>
      <c r="Q44" s="20">
        <f t="shared" si="33"/>
        <v>0</v>
      </c>
      <c r="R44" s="21">
        <f t="shared" si="33"/>
        <v>0</v>
      </c>
    </row>
    <row r="45" spans="1:49" outlineLevel="2">
      <c r="A45" s="114" t="s">
        <v>54</v>
      </c>
      <c r="B45" s="114"/>
      <c r="C45" s="118" t="s">
        <v>305</v>
      </c>
      <c r="D45" s="114"/>
      <c r="E45" s="1">
        <v>119.1</v>
      </c>
      <c r="F45" s="2">
        <v>0</v>
      </c>
      <c r="G45" s="2">
        <v>119.1</v>
      </c>
      <c r="H45" s="2">
        <v>0</v>
      </c>
      <c r="I45" s="2">
        <v>0</v>
      </c>
      <c r="J45" s="2">
        <v>0</v>
      </c>
      <c r="K45" s="2">
        <v>0</v>
      </c>
      <c r="L45" s="13">
        <f t="shared" si="3"/>
        <v>3.8961887815017987E-3</v>
      </c>
      <c r="M45" s="17">
        <f t="shared" si="33"/>
        <v>0</v>
      </c>
      <c r="N45" s="17">
        <f t="shared" si="33"/>
        <v>1</v>
      </c>
      <c r="O45" s="17">
        <f t="shared" si="33"/>
        <v>0</v>
      </c>
      <c r="P45" s="17">
        <f t="shared" si="33"/>
        <v>0</v>
      </c>
      <c r="Q45" s="17">
        <f t="shared" si="33"/>
        <v>0</v>
      </c>
      <c r="R45" s="18">
        <f t="shared" si="33"/>
        <v>0</v>
      </c>
    </row>
    <row r="46" spans="1:49" outlineLevel="1">
      <c r="A46" s="14"/>
      <c r="B46" s="116" t="s">
        <v>20</v>
      </c>
      <c r="C46" s="116"/>
      <c r="D46" s="116"/>
      <c r="E46" s="1">
        <v>2102.5770000000002</v>
      </c>
      <c r="F46" s="1">
        <f>SUM(F47:F50)</f>
        <v>0</v>
      </c>
      <c r="G46" s="1">
        <f t="shared" ref="G46:K46" si="34">SUM(G47:G50)</f>
        <v>2071.08</v>
      </c>
      <c r="H46" s="1">
        <f t="shared" si="34"/>
        <v>0</v>
      </c>
      <c r="I46" s="1">
        <f t="shared" si="34"/>
        <v>31.5</v>
      </c>
      <c r="J46" s="1">
        <f t="shared" si="34"/>
        <v>0</v>
      </c>
      <c r="K46" s="1">
        <f t="shared" si="34"/>
        <v>0</v>
      </c>
      <c r="L46" s="13">
        <f t="shared" si="3"/>
        <v>6.8782845672911069E-2</v>
      </c>
      <c r="M46" s="13">
        <f>F46/$E46</f>
        <v>0</v>
      </c>
      <c r="N46" s="13">
        <f t="shared" si="33"/>
        <v>0.9850198114028641</v>
      </c>
      <c r="O46" s="13">
        <f t="shared" si="33"/>
        <v>0</v>
      </c>
      <c r="P46" s="13">
        <f t="shared" si="33"/>
        <v>1.4981615417651766E-2</v>
      </c>
      <c r="Q46" s="13">
        <f t="shared" si="33"/>
        <v>0</v>
      </c>
      <c r="R46" s="13">
        <f t="shared" si="33"/>
        <v>0</v>
      </c>
    </row>
    <row r="47" spans="1:49" outlineLevel="2">
      <c r="A47" s="114" t="s">
        <v>45</v>
      </c>
      <c r="B47" s="114"/>
      <c r="C47" s="114" t="s">
        <v>68</v>
      </c>
      <c r="D47" s="114"/>
      <c r="E47" s="1">
        <f>307.4+821.589</f>
        <v>1128.989</v>
      </c>
      <c r="F47" s="3">
        <v>0</v>
      </c>
      <c r="G47" s="3">
        <f>790.09+307.4</f>
        <v>1097.49</v>
      </c>
      <c r="H47" s="3">
        <v>0</v>
      </c>
      <c r="I47" s="3">
        <v>31.5</v>
      </c>
      <c r="J47" s="3">
        <v>0</v>
      </c>
      <c r="K47" s="3">
        <v>0</v>
      </c>
      <c r="L47" s="13">
        <f t="shared" si="3"/>
        <v>3.6933285274886096E-2</v>
      </c>
      <c r="M47" s="17">
        <f t="shared" ref="M47:M50" si="35">F47/$E47</f>
        <v>0</v>
      </c>
      <c r="N47" s="17">
        <f t="shared" si="33"/>
        <v>0.97209981673869272</v>
      </c>
      <c r="O47" s="17">
        <f t="shared" si="33"/>
        <v>0</v>
      </c>
      <c r="P47" s="17">
        <f t="shared" si="33"/>
        <v>2.7901069009529763E-2</v>
      </c>
      <c r="Q47" s="17">
        <f t="shared" si="33"/>
        <v>0</v>
      </c>
      <c r="R47" s="18">
        <f t="shared" si="33"/>
        <v>0</v>
      </c>
    </row>
    <row r="48" spans="1:49" outlineLevel="2">
      <c r="A48" s="116" t="s">
        <v>45</v>
      </c>
      <c r="B48" s="116"/>
      <c r="C48" s="116" t="s">
        <v>69</v>
      </c>
      <c r="D48" s="116"/>
      <c r="E48" s="1">
        <v>357.6</v>
      </c>
      <c r="F48" s="2">
        <v>0</v>
      </c>
      <c r="G48" s="2">
        <v>357.6</v>
      </c>
      <c r="H48" s="2">
        <v>0</v>
      </c>
      <c r="I48" s="2">
        <v>0</v>
      </c>
      <c r="J48" s="2">
        <v>0</v>
      </c>
      <c r="K48" s="2">
        <v>0</v>
      </c>
      <c r="L48" s="13">
        <f t="shared" si="3"/>
        <v>1.1698380422040666E-2</v>
      </c>
      <c r="M48" s="20">
        <f t="shared" si="35"/>
        <v>0</v>
      </c>
      <c r="N48" s="20">
        <f t="shared" si="33"/>
        <v>1</v>
      </c>
      <c r="O48" s="20">
        <f t="shared" si="33"/>
        <v>0</v>
      </c>
      <c r="P48" s="20">
        <f t="shared" si="33"/>
        <v>0</v>
      </c>
      <c r="Q48" s="20">
        <f t="shared" si="33"/>
        <v>0</v>
      </c>
      <c r="R48" s="21">
        <f t="shared" si="33"/>
        <v>0</v>
      </c>
    </row>
    <row r="49" spans="1:44" outlineLevel="2">
      <c r="A49" s="116"/>
      <c r="B49" s="116"/>
      <c r="C49" s="114" t="s">
        <v>70</v>
      </c>
      <c r="D49" s="114"/>
      <c r="E49" s="1">
        <v>277.25</v>
      </c>
      <c r="F49" s="3">
        <v>0</v>
      </c>
      <c r="G49" s="3">
        <v>277.25</v>
      </c>
      <c r="H49" s="3">
        <v>0</v>
      </c>
      <c r="I49" s="3">
        <v>0</v>
      </c>
      <c r="J49" s="3">
        <v>0</v>
      </c>
      <c r="K49" s="3">
        <v>0</v>
      </c>
      <c r="L49" s="13">
        <f t="shared" si="3"/>
        <v>9.0698433221777803E-3</v>
      </c>
      <c r="M49" s="17">
        <f t="shared" si="35"/>
        <v>0</v>
      </c>
      <c r="N49" s="17">
        <f t="shared" si="33"/>
        <v>1</v>
      </c>
      <c r="O49" s="17">
        <f t="shared" si="33"/>
        <v>0</v>
      </c>
      <c r="P49" s="17">
        <f t="shared" si="33"/>
        <v>0</v>
      </c>
      <c r="Q49" s="17">
        <f t="shared" si="33"/>
        <v>0</v>
      </c>
      <c r="R49" s="18">
        <f t="shared" si="33"/>
        <v>0</v>
      </c>
    </row>
    <row r="50" spans="1:44" outlineLevel="2">
      <c r="A50" s="116"/>
      <c r="B50" s="116"/>
      <c r="C50" s="116" t="s">
        <v>71</v>
      </c>
      <c r="D50" s="116"/>
      <c r="E50" s="1">
        <v>338.738</v>
      </c>
      <c r="F50" s="2">
        <v>0</v>
      </c>
      <c r="G50" s="2">
        <v>338.74</v>
      </c>
      <c r="H50" s="2">
        <v>0</v>
      </c>
      <c r="I50" s="2">
        <v>0</v>
      </c>
      <c r="J50" s="2">
        <v>0</v>
      </c>
      <c r="K50" s="2">
        <v>0</v>
      </c>
      <c r="L50" s="13">
        <f t="shared" si="3"/>
        <v>1.1081336653806518E-2</v>
      </c>
      <c r="M50" s="20">
        <f t="shared" si="35"/>
        <v>0</v>
      </c>
      <c r="N50" s="20">
        <f t="shared" si="33"/>
        <v>1.0000059042681955</v>
      </c>
      <c r="O50" s="20">
        <f t="shared" si="33"/>
        <v>0</v>
      </c>
      <c r="P50" s="20">
        <f t="shared" si="33"/>
        <v>0</v>
      </c>
      <c r="Q50" s="20">
        <f t="shared" si="33"/>
        <v>0</v>
      </c>
      <c r="R50" s="21">
        <f t="shared" si="33"/>
        <v>0</v>
      </c>
    </row>
    <row r="51" spans="1:44" outlineLevel="1">
      <c r="A51" s="22"/>
      <c r="B51" s="114" t="s">
        <v>21</v>
      </c>
      <c r="C51" s="114"/>
      <c r="D51" s="114"/>
      <c r="E51" s="1">
        <v>415.74</v>
      </c>
      <c r="F51" s="1">
        <v>0</v>
      </c>
      <c r="G51" s="1">
        <v>407.99</v>
      </c>
      <c r="H51" s="1">
        <v>0</v>
      </c>
      <c r="I51" s="1">
        <v>7.55</v>
      </c>
      <c r="J51" s="1">
        <v>0</v>
      </c>
      <c r="K51" s="1">
        <v>0</v>
      </c>
      <c r="L51" s="13">
        <f t="shared" si="3"/>
        <v>1.3600348648375801E-2</v>
      </c>
      <c r="M51" s="13">
        <f>F51/$E51</f>
        <v>0</v>
      </c>
      <c r="N51" s="13">
        <f t="shared" si="33"/>
        <v>0.98135854139606482</v>
      </c>
      <c r="O51" s="13">
        <f t="shared" si="33"/>
        <v>0</v>
      </c>
      <c r="P51" s="13">
        <f t="shared" si="33"/>
        <v>1.816038870447876E-2</v>
      </c>
      <c r="Q51" s="13">
        <f t="shared" si="33"/>
        <v>0</v>
      </c>
      <c r="R51" s="13">
        <f t="shared" si="33"/>
        <v>0</v>
      </c>
    </row>
    <row r="52" spans="1:44" outlineLevel="2">
      <c r="A52" s="116" t="s">
        <v>45</v>
      </c>
      <c r="B52" s="116"/>
      <c r="C52" s="116" t="s">
        <v>72</v>
      </c>
      <c r="D52" s="116"/>
      <c r="E52" s="1">
        <v>415.74</v>
      </c>
      <c r="F52" s="2">
        <v>0</v>
      </c>
      <c r="G52" s="2">
        <v>407.99</v>
      </c>
      <c r="H52" s="2">
        <v>0</v>
      </c>
      <c r="I52" s="2">
        <v>7.55</v>
      </c>
      <c r="J52" s="2">
        <v>0</v>
      </c>
      <c r="K52" s="2">
        <v>0</v>
      </c>
      <c r="L52" s="13">
        <f t="shared" si="3"/>
        <v>1.3600348648375801E-2</v>
      </c>
      <c r="M52" s="20">
        <f t="shared" ref="M52" si="36">F52/$E52</f>
        <v>0</v>
      </c>
      <c r="N52" s="20">
        <f t="shared" si="33"/>
        <v>0.98135854139606482</v>
      </c>
      <c r="O52" s="20">
        <f t="shared" si="33"/>
        <v>0</v>
      </c>
      <c r="P52" s="20">
        <f t="shared" si="33"/>
        <v>1.816038870447876E-2</v>
      </c>
      <c r="Q52" s="20">
        <f t="shared" si="33"/>
        <v>0</v>
      </c>
      <c r="R52" s="21">
        <f t="shared" si="33"/>
        <v>0</v>
      </c>
    </row>
    <row r="53" spans="1:44" ht="15.75" outlineLevel="1">
      <c r="A53" s="22"/>
      <c r="B53" s="114" t="s">
        <v>22</v>
      </c>
      <c r="C53" s="114"/>
      <c r="D53" s="114"/>
      <c r="E53" s="1">
        <v>3598.9050000000002</v>
      </c>
      <c r="F53" s="1">
        <f>SUM(F54:F59)</f>
        <v>0</v>
      </c>
      <c r="G53" s="1">
        <f t="shared" ref="G53:K53" si="37">SUM(G54:G59)</f>
        <v>2938.3569999999986</v>
      </c>
      <c r="H53" s="1">
        <f t="shared" si="37"/>
        <v>0</v>
      </c>
      <c r="I53" s="1">
        <f t="shared" si="37"/>
        <v>361.55</v>
      </c>
      <c r="J53" s="1">
        <f t="shared" si="37"/>
        <v>0</v>
      </c>
      <c r="K53" s="1">
        <f t="shared" si="37"/>
        <v>305</v>
      </c>
      <c r="L53" s="13">
        <f t="shared" si="3"/>
        <v>0.11773310904022445</v>
      </c>
      <c r="M53" s="13">
        <f>F53/$E53</f>
        <v>0</v>
      </c>
      <c r="N53" s="13">
        <f t="shared" si="33"/>
        <v>0.81645861727386482</v>
      </c>
      <c r="O53" s="13">
        <f t="shared" si="33"/>
        <v>0</v>
      </c>
      <c r="P53" s="13">
        <f t="shared" si="33"/>
        <v>0.10046111247726738</v>
      </c>
      <c r="Q53" s="13">
        <f t="shared" si="33"/>
        <v>0</v>
      </c>
      <c r="R53" s="13">
        <f t="shared" si="33"/>
        <v>8.4747999738809435E-2</v>
      </c>
      <c r="AN53" s="115" t="s">
        <v>73</v>
      </c>
      <c r="AO53" s="115"/>
      <c r="AP53" s="115"/>
      <c r="AQ53" s="115"/>
      <c r="AR53" s="115"/>
    </row>
    <row r="54" spans="1:44" ht="15.75" outlineLevel="2">
      <c r="A54" s="113" t="s">
        <v>54</v>
      </c>
      <c r="B54" s="113"/>
      <c r="C54" s="116" t="s">
        <v>74</v>
      </c>
      <c r="D54" s="116"/>
      <c r="E54" s="1">
        <v>12</v>
      </c>
      <c r="F54" s="2">
        <v>0</v>
      </c>
      <c r="G54" s="2">
        <v>12</v>
      </c>
      <c r="H54" s="2">
        <v>0</v>
      </c>
      <c r="I54" s="2">
        <v>0</v>
      </c>
      <c r="J54" s="2">
        <v>0</v>
      </c>
      <c r="K54" s="2">
        <v>0</v>
      </c>
      <c r="L54" s="13">
        <f t="shared" si="3"/>
        <v>3.9256310141076056E-4</v>
      </c>
      <c r="M54" s="20">
        <f t="shared" ref="M54:R70" si="38">F54/$E54</f>
        <v>0</v>
      </c>
      <c r="N54" s="20">
        <f t="shared" si="33"/>
        <v>1</v>
      </c>
      <c r="O54" s="20">
        <f t="shared" si="33"/>
        <v>0</v>
      </c>
      <c r="P54" s="20">
        <f t="shared" si="33"/>
        <v>0</v>
      </c>
      <c r="Q54" s="20">
        <f t="shared" si="33"/>
        <v>0</v>
      </c>
      <c r="R54" s="21">
        <f t="shared" si="33"/>
        <v>0</v>
      </c>
      <c r="Y54" s="115" t="s">
        <v>75</v>
      </c>
      <c r="Z54" s="115"/>
      <c r="AA54" s="115"/>
      <c r="AB54" s="115"/>
      <c r="AC54" s="115"/>
    </row>
    <row r="55" spans="1:44" outlineLevel="2">
      <c r="A55" s="114" t="s">
        <v>45</v>
      </c>
      <c r="B55" s="114"/>
      <c r="C55" s="114" t="s">
        <v>76</v>
      </c>
      <c r="D55" s="114"/>
      <c r="E55" s="1">
        <v>1559.097</v>
      </c>
      <c r="F55" s="3">
        <v>0</v>
      </c>
      <c r="G55" s="3">
        <v>1081.1969999999999</v>
      </c>
      <c r="H55" s="3">
        <v>0</v>
      </c>
      <c r="I55" s="3">
        <v>277.55</v>
      </c>
      <c r="J55" s="3">
        <v>0</v>
      </c>
      <c r="K55" s="3">
        <v>200.35</v>
      </c>
      <c r="L55" s="13">
        <f t="shared" si="3"/>
        <v>5.1003662810017711E-2</v>
      </c>
      <c r="M55" s="17">
        <f t="shared" si="38"/>
        <v>0</v>
      </c>
      <c r="N55" s="17">
        <f t="shared" si="33"/>
        <v>0.69347641615627498</v>
      </c>
      <c r="O55" s="17">
        <f t="shared" si="33"/>
        <v>0</v>
      </c>
      <c r="P55" s="17">
        <f t="shared" si="33"/>
        <v>0.17801971269266761</v>
      </c>
      <c r="Q55" s="17">
        <f t="shared" si="33"/>
        <v>0</v>
      </c>
      <c r="R55" s="18">
        <f t="shared" si="33"/>
        <v>0.1285038711510573</v>
      </c>
    </row>
    <row r="56" spans="1:44" outlineLevel="2">
      <c r="A56" s="116" t="s">
        <v>45</v>
      </c>
      <c r="B56" s="116"/>
      <c r="C56" s="116" t="s">
        <v>77</v>
      </c>
      <c r="D56" s="116"/>
      <c r="E56" s="1">
        <v>610.27499999999895</v>
      </c>
      <c r="F56" s="2">
        <v>0</v>
      </c>
      <c r="G56" s="2">
        <v>574.27499999999895</v>
      </c>
      <c r="H56" s="2">
        <v>0</v>
      </c>
      <c r="I56" s="2">
        <v>36</v>
      </c>
      <c r="J56" s="2">
        <v>0</v>
      </c>
      <c r="K56" s="2">
        <v>0</v>
      </c>
      <c r="L56" s="13">
        <f t="shared" si="3"/>
        <v>1.9964287226120959E-2</v>
      </c>
      <c r="M56" s="20">
        <f t="shared" si="38"/>
        <v>0</v>
      </c>
      <c r="N56" s="20">
        <f t="shared" si="33"/>
        <v>0.94101020031952798</v>
      </c>
      <c r="O56" s="20">
        <f t="shared" si="33"/>
        <v>0</v>
      </c>
      <c r="P56" s="20">
        <f t="shared" si="33"/>
        <v>5.8989799680472021E-2</v>
      </c>
      <c r="Q56" s="20">
        <f t="shared" si="33"/>
        <v>0</v>
      </c>
      <c r="R56" s="21">
        <f t="shared" si="33"/>
        <v>0</v>
      </c>
    </row>
    <row r="57" spans="1:44" outlineLevel="2">
      <c r="A57" s="114" t="s">
        <v>45</v>
      </c>
      <c r="B57" s="114"/>
      <c r="C57" s="114" t="s">
        <v>78</v>
      </c>
      <c r="D57" s="114"/>
      <c r="E57" s="1">
        <v>400.125</v>
      </c>
      <c r="F57" s="3">
        <v>0</v>
      </c>
      <c r="G57" s="3">
        <v>346.125</v>
      </c>
      <c r="H57" s="3">
        <v>0</v>
      </c>
      <c r="I57" s="3">
        <v>13.5</v>
      </c>
      <c r="J57" s="3">
        <v>0</v>
      </c>
      <c r="K57" s="3">
        <v>40.5</v>
      </c>
      <c r="L57" s="13">
        <f t="shared" si="3"/>
        <v>1.3089525912665047E-2</v>
      </c>
      <c r="M57" s="17">
        <f t="shared" si="38"/>
        <v>0</v>
      </c>
      <c r="N57" s="17">
        <f t="shared" si="33"/>
        <v>0.86504217432052488</v>
      </c>
      <c r="O57" s="17">
        <f t="shared" si="33"/>
        <v>0</v>
      </c>
      <c r="P57" s="17">
        <f t="shared" si="33"/>
        <v>3.3739456419868794E-2</v>
      </c>
      <c r="Q57" s="17">
        <f t="shared" si="33"/>
        <v>0</v>
      </c>
      <c r="R57" s="18">
        <f t="shared" si="33"/>
        <v>0.10121836925960637</v>
      </c>
    </row>
    <row r="58" spans="1:44" outlineLevel="2">
      <c r="A58" s="116" t="s">
        <v>45</v>
      </c>
      <c r="B58" s="116"/>
      <c r="C58" s="116" t="s">
        <v>79</v>
      </c>
      <c r="D58" s="116"/>
      <c r="E58" s="1">
        <f>343.7+154.5</f>
        <v>498.2</v>
      </c>
      <c r="F58" s="2">
        <v>0</v>
      </c>
      <c r="G58" s="2">
        <v>498.2</v>
      </c>
      <c r="H58" s="2">
        <v>0</v>
      </c>
      <c r="I58" s="2">
        <v>6</v>
      </c>
      <c r="J58" s="2">
        <v>0</v>
      </c>
      <c r="K58" s="2">
        <v>0</v>
      </c>
      <c r="L58" s="13">
        <f t="shared" si="3"/>
        <v>1.629791142690341E-2</v>
      </c>
      <c r="M58" s="20">
        <f t="shared" si="38"/>
        <v>0</v>
      </c>
      <c r="N58" s="20">
        <f t="shared" si="38"/>
        <v>1</v>
      </c>
      <c r="O58" s="20">
        <f t="shared" si="38"/>
        <v>0</v>
      </c>
      <c r="P58" s="20">
        <f t="shared" si="38"/>
        <v>1.2043356081894822E-2</v>
      </c>
      <c r="Q58" s="20">
        <f t="shared" si="38"/>
        <v>0</v>
      </c>
      <c r="R58" s="21">
        <f t="shared" si="38"/>
        <v>0</v>
      </c>
    </row>
    <row r="59" spans="1:44" outlineLevel="2">
      <c r="A59" s="114" t="s">
        <v>45</v>
      </c>
      <c r="B59" s="114"/>
      <c r="C59" s="114" t="s">
        <v>51</v>
      </c>
      <c r="D59" s="114"/>
      <c r="E59" s="1">
        <f>377.92+141.29</f>
        <v>519.21</v>
      </c>
      <c r="F59" s="3">
        <v>0</v>
      </c>
      <c r="G59" s="3">
        <f>335.22+91.34</f>
        <v>426.56000000000006</v>
      </c>
      <c r="H59" s="3">
        <v>0</v>
      </c>
      <c r="I59" s="3">
        <v>28.5</v>
      </c>
      <c r="J59" s="3">
        <v>0</v>
      </c>
      <c r="K59" s="3">
        <f>14.2+49.95</f>
        <v>64.150000000000006</v>
      </c>
      <c r="L59" s="13">
        <f t="shared" si="3"/>
        <v>1.6985223990290083E-2</v>
      </c>
      <c r="M59" s="17">
        <f t="shared" si="38"/>
        <v>0</v>
      </c>
      <c r="N59" s="17">
        <f t="shared" si="38"/>
        <v>0.82155582519597081</v>
      </c>
      <c r="O59" s="17">
        <f t="shared" si="38"/>
        <v>0</v>
      </c>
      <c r="P59" s="17">
        <f t="shared" si="38"/>
        <v>5.4891084532270179E-2</v>
      </c>
      <c r="Q59" s="17">
        <f t="shared" si="38"/>
        <v>0</v>
      </c>
      <c r="R59" s="18">
        <f t="shared" si="38"/>
        <v>0.12355309027175902</v>
      </c>
    </row>
    <row r="60" spans="1:44" outlineLevel="1">
      <c r="A60" s="14"/>
      <c r="B60" s="116" t="s">
        <v>23</v>
      </c>
      <c r="C60" s="116"/>
      <c r="D60" s="116"/>
      <c r="E60" s="1">
        <v>1533.21</v>
      </c>
      <c r="F60" s="1">
        <f>SUM(F61:F68)</f>
        <v>16.5</v>
      </c>
      <c r="G60" s="1">
        <f t="shared" ref="G60:K60" si="39">SUM(G61:G68)</f>
        <v>1279.7600000000002</v>
      </c>
      <c r="H60" s="1">
        <f t="shared" si="39"/>
        <v>12</v>
      </c>
      <c r="I60" s="1">
        <f t="shared" si="39"/>
        <v>105.65</v>
      </c>
      <c r="J60" s="1">
        <f t="shared" si="39"/>
        <v>0</v>
      </c>
      <c r="K60" s="1">
        <f t="shared" si="39"/>
        <v>113</v>
      </c>
      <c r="L60" s="13">
        <f t="shared" si="3"/>
        <v>5.0156806059499355E-2</v>
      </c>
      <c r="M60" s="13">
        <f>F60/$E60</f>
        <v>1.0761735183047332E-2</v>
      </c>
      <c r="N60" s="13">
        <f t="shared" si="38"/>
        <v>0.83469322532464585</v>
      </c>
      <c r="O60" s="13">
        <f t="shared" si="38"/>
        <v>7.8267164967616952E-3</v>
      </c>
      <c r="P60" s="13">
        <f t="shared" si="38"/>
        <v>6.890771649023944E-2</v>
      </c>
      <c r="Q60" s="13">
        <f t="shared" si="38"/>
        <v>0</v>
      </c>
      <c r="R60" s="13">
        <f t="shared" si="38"/>
        <v>7.3701580344505968E-2</v>
      </c>
    </row>
    <row r="61" spans="1:44" outlineLevel="2">
      <c r="A61" s="114" t="s">
        <v>45</v>
      </c>
      <c r="B61" s="114"/>
      <c r="C61" s="114" t="s">
        <v>80</v>
      </c>
      <c r="D61" s="114"/>
      <c r="E61" s="1">
        <v>279.5</v>
      </c>
      <c r="F61" s="3">
        <v>0</v>
      </c>
      <c r="G61" s="3">
        <v>235.45</v>
      </c>
      <c r="H61" s="3">
        <v>0</v>
      </c>
      <c r="I61" s="3">
        <v>27</v>
      </c>
      <c r="J61" s="3">
        <v>0</v>
      </c>
      <c r="K61" s="3">
        <v>17.05</v>
      </c>
      <c r="L61" s="13">
        <f t="shared" si="3"/>
        <v>9.1434489036922983E-3</v>
      </c>
      <c r="M61" s="17">
        <f t="shared" ref="M61:M66" si="40">F61/$E61</f>
        <v>0</v>
      </c>
      <c r="N61" s="17">
        <f t="shared" si="38"/>
        <v>0.84239713774597491</v>
      </c>
      <c r="O61" s="17">
        <f t="shared" si="38"/>
        <v>0</v>
      </c>
      <c r="P61" s="17">
        <f t="shared" si="38"/>
        <v>9.6601073345259386E-2</v>
      </c>
      <c r="Q61" s="17">
        <f t="shared" si="38"/>
        <v>0</v>
      </c>
      <c r="R61" s="18">
        <f t="shared" si="38"/>
        <v>6.1001788908765654E-2</v>
      </c>
    </row>
    <row r="62" spans="1:44" outlineLevel="2">
      <c r="A62" s="116" t="s">
        <v>45</v>
      </c>
      <c r="B62" s="116"/>
      <c r="C62" s="116" t="s">
        <v>81</v>
      </c>
      <c r="D62" s="116"/>
      <c r="E62" s="1">
        <v>219.8</v>
      </c>
      <c r="F62" s="2">
        <v>12</v>
      </c>
      <c r="G62" s="2">
        <v>154.25</v>
      </c>
      <c r="H62" s="2">
        <v>12</v>
      </c>
      <c r="I62" s="2">
        <v>36.950000000000003</v>
      </c>
      <c r="J62" s="2">
        <v>0</v>
      </c>
      <c r="K62" s="2">
        <v>4.5999999999999996</v>
      </c>
      <c r="L62" s="13">
        <f t="shared" si="3"/>
        <v>7.1904474741737645E-3</v>
      </c>
      <c r="M62" s="20">
        <f t="shared" si="40"/>
        <v>5.4595086442220199E-2</v>
      </c>
      <c r="N62" s="20">
        <f t="shared" si="38"/>
        <v>0.70177434030937214</v>
      </c>
      <c r="O62" s="20">
        <f t="shared" si="38"/>
        <v>5.4595086442220199E-2</v>
      </c>
      <c r="P62" s="20">
        <f t="shared" si="38"/>
        <v>0.1681073703366697</v>
      </c>
      <c r="Q62" s="20">
        <f t="shared" si="38"/>
        <v>0</v>
      </c>
      <c r="R62" s="21">
        <f t="shared" si="38"/>
        <v>2.0928116469517741E-2</v>
      </c>
    </row>
    <row r="63" spans="1:44" outlineLevel="2">
      <c r="A63" s="114" t="s">
        <v>45</v>
      </c>
      <c r="B63" s="114"/>
      <c r="C63" s="114" t="s">
        <v>82</v>
      </c>
      <c r="D63" s="114"/>
      <c r="E63" s="1">
        <v>161.5</v>
      </c>
      <c r="F63" s="3">
        <v>0</v>
      </c>
      <c r="G63" s="3">
        <v>140.75</v>
      </c>
      <c r="H63" s="3">
        <v>0</v>
      </c>
      <c r="I63" s="3">
        <v>13.5</v>
      </c>
      <c r="J63" s="3">
        <v>0</v>
      </c>
      <c r="K63" s="3">
        <v>7.25</v>
      </c>
      <c r="L63" s="13">
        <f t="shared" si="3"/>
        <v>5.2832450731531526E-3</v>
      </c>
      <c r="M63" s="17">
        <f t="shared" si="40"/>
        <v>0</v>
      </c>
      <c r="N63" s="17">
        <f t="shared" si="38"/>
        <v>0.87151702786377705</v>
      </c>
      <c r="O63" s="17">
        <f t="shared" si="38"/>
        <v>0</v>
      </c>
      <c r="P63" s="17">
        <f t="shared" si="38"/>
        <v>8.3591331269349839E-2</v>
      </c>
      <c r="Q63" s="17">
        <f t="shared" si="38"/>
        <v>0</v>
      </c>
      <c r="R63" s="18">
        <f t="shared" si="38"/>
        <v>4.4891640866873063E-2</v>
      </c>
    </row>
    <row r="64" spans="1:44" outlineLevel="2">
      <c r="A64" s="116" t="s">
        <v>45</v>
      </c>
      <c r="B64" s="116"/>
      <c r="C64" s="116" t="s">
        <v>83</v>
      </c>
      <c r="D64" s="116"/>
      <c r="E64" s="1">
        <f>82+208.5</f>
        <v>290.5</v>
      </c>
      <c r="F64" s="2">
        <v>4.5</v>
      </c>
      <c r="G64" s="2">
        <f>191.4+70</f>
        <v>261.39999999999998</v>
      </c>
      <c r="H64" s="2">
        <v>0</v>
      </c>
      <c r="I64" s="2">
        <v>6.7</v>
      </c>
      <c r="J64" s="2">
        <v>0</v>
      </c>
      <c r="K64" s="2">
        <f>5.9+12</f>
        <v>17.899999999999999</v>
      </c>
      <c r="L64" s="13">
        <f t="shared" si="3"/>
        <v>9.5032984133188291E-3</v>
      </c>
      <c r="M64" s="20">
        <f t="shared" si="40"/>
        <v>1.549053356282272E-2</v>
      </c>
      <c r="N64" s="20">
        <f t="shared" si="38"/>
        <v>0.89982788296041305</v>
      </c>
      <c r="O64" s="20">
        <f t="shared" si="38"/>
        <v>0</v>
      </c>
      <c r="P64" s="20">
        <f t="shared" si="38"/>
        <v>2.306368330464716E-2</v>
      </c>
      <c r="Q64" s="20">
        <f t="shared" si="38"/>
        <v>0</v>
      </c>
      <c r="R64" s="21">
        <f t="shared" si="38"/>
        <v>6.1617900172117032E-2</v>
      </c>
    </row>
    <row r="65" spans="1:39" outlineLevel="2">
      <c r="A65" s="114" t="s">
        <v>45</v>
      </c>
      <c r="B65" s="114"/>
      <c r="C65" s="114" t="s">
        <v>84</v>
      </c>
      <c r="D65" s="114"/>
      <c r="E65" s="1">
        <v>232.05</v>
      </c>
      <c r="F65" s="3">
        <v>0</v>
      </c>
      <c r="G65" s="3">
        <v>198.55</v>
      </c>
      <c r="H65" s="3">
        <v>0</v>
      </c>
      <c r="I65" s="3">
        <v>4.5</v>
      </c>
      <c r="J65" s="3">
        <v>0</v>
      </c>
      <c r="K65" s="3">
        <v>29</v>
      </c>
      <c r="L65" s="13">
        <f t="shared" si="3"/>
        <v>7.591188973530583E-3</v>
      </c>
      <c r="M65" s="17">
        <f t="shared" si="40"/>
        <v>0</v>
      </c>
      <c r="N65" s="17">
        <f t="shared" si="38"/>
        <v>0.85563456151691442</v>
      </c>
      <c r="O65" s="17">
        <f t="shared" si="38"/>
        <v>0</v>
      </c>
      <c r="P65" s="17">
        <f t="shared" si="38"/>
        <v>1.9392372333548805E-2</v>
      </c>
      <c r="Q65" s="17">
        <f t="shared" si="38"/>
        <v>0</v>
      </c>
      <c r="R65" s="18">
        <f t="shared" si="38"/>
        <v>0.12497306614953674</v>
      </c>
    </row>
    <row r="66" spans="1:39" outlineLevel="2">
      <c r="A66" s="116" t="s">
        <v>45</v>
      </c>
      <c r="B66" s="116"/>
      <c r="C66" s="117" t="s">
        <v>82</v>
      </c>
      <c r="D66" s="116"/>
      <c r="E66" s="1">
        <v>274.66000000000003</v>
      </c>
      <c r="F66" s="2">
        <v>0</v>
      </c>
      <c r="G66" s="2">
        <v>222.36</v>
      </c>
      <c r="H66" s="2">
        <v>0</v>
      </c>
      <c r="I66" s="2">
        <v>8.5</v>
      </c>
      <c r="J66" s="2">
        <v>0</v>
      </c>
      <c r="K66" s="2">
        <v>29</v>
      </c>
      <c r="L66" s="13">
        <f t="shared" si="3"/>
        <v>8.9851151194566253E-3</v>
      </c>
      <c r="M66" s="20">
        <f t="shared" si="40"/>
        <v>0</v>
      </c>
      <c r="N66" s="20">
        <f t="shared" si="38"/>
        <v>0.80958275686303061</v>
      </c>
      <c r="O66" s="20">
        <f t="shared" si="38"/>
        <v>0</v>
      </c>
      <c r="P66" s="20">
        <f t="shared" si="38"/>
        <v>3.0947353091094441E-2</v>
      </c>
      <c r="Q66" s="20">
        <f t="shared" si="38"/>
        <v>0</v>
      </c>
      <c r="R66" s="21">
        <f t="shared" si="38"/>
        <v>0.10558508701667516</v>
      </c>
    </row>
    <row r="67" spans="1:39" s="24" customFormat="1" outlineLevel="2">
      <c r="A67" s="114" t="s">
        <v>45</v>
      </c>
      <c r="B67" s="114"/>
      <c r="C67" s="118" t="s">
        <v>306</v>
      </c>
      <c r="D67" s="114"/>
      <c r="E67" s="1">
        <v>12</v>
      </c>
      <c r="F67" s="3">
        <v>0</v>
      </c>
      <c r="G67" s="3">
        <v>12</v>
      </c>
      <c r="H67" s="3">
        <v>0</v>
      </c>
      <c r="I67" s="3">
        <v>0</v>
      </c>
      <c r="J67" s="3">
        <v>0</v>
      </c>
      <c r="K67" s="3">
        <v>0</v>
      </c>
      <c r="L67" s="13">
        <f t="shared" ref="L67:L68" si="41">E67/$E$8</f>
        <v>3.9256310141076056E-4</v>
      </c>
      <c r="M67" s="17">
        <f t="shared" ref="M67:M68" si="42">F67/$E67</f>
        <v>0</v>
      </c>
      <c r="N67" s="17">
        <f t="shared" ref="N67:N68" si="43">G67/$E67</f>
        <v>1</v>
      </c>
      <c r="O67" s="17">
        <f t="shared" ref="O67:O68" si="44">H67/$E67</f>
        <v>0</v>
      </c>
      <c r="P67" s="17">
        <f t="shared" ref="P67:P68" si="45">I67/$E67</f>
        <v>0</v>
      </c>
      <c r="Q67" s="17">
        <f t="shared" ref="Q67:Q68" si="46">J67/$E67</f>
        <v>0</v>
      </c>
      <c r="R67" s="18">
        <f t="shared" ref="R67:R68" si="47">K67/$E67</f>
        <v>0</v>
      </c>
    </row>
    <row r="68" spans="1:39" s="24" customFormat="1" outlineLevel="2">
      <c r="A68" s="116" t="s">
        <v>45</v>
      </c>
      <c r="B68" s="116"/>
      <c r="C68" s="117" t="s">
        <v>307</v>
      </c>
      <c r="D68" s="116"/>
      <c r="E68" s="1">
        <v>63.2</v>
      </c>
      <c r="F68" s="2">
        <v>0</v>
      </c>
      <c r="G68" s="2">
        <v>55</v>
      </c>
      <c r="H68" s="2">
        <v>0</v>
      </c>
      <c r="I68" s="2">
        <v>8.5</v>
      </c>
      <c r="J68" s="2">
        <v>0</v>
      </c>
      <c r="K68" s="2">
        <v>8.1999999999999993</v>
      </c>
      <c r="L68" s="13">
        <f t="shared" si="41"/>
        <v>2.067499000763339E-3</v>
      </c>
      <c r="M68" s="20">
        <f t="shared" si="42"/>
        <v>0</v>
      </c>
      <c r="N68" s="20">
        <f t="shared" si="43"/>
        <v>0.870253164556962</v>
      </c>
      <c r="O68" s="20">
        <f t="shared" si="44"/>
        <v>0</v>
      </c>
      <c r="P68" s="20">
        <f t="shared" si="45"/>
        <v>0.13449367088607594</v>
      </c>
      <c r="Q68" s="20">
        <f t="shared" si="46"/>
        <v>0</v>
      </c>
      <c r="R68" s="21">
        <f t="shared" si="47"/>
        <v>0.12974683544303794</v>
      </c>
    </row>
    <row r="69" spans="1:39" outlineLevel="1">
      <c r="A69" s="22"/>
      <c r="B69" s="114" t="s">
        <v>24</v>
      </c>
      <c r="C69" s="114"/>
      <c r="D69" s="114"/>
      <c r="E69" s="1">
        <v>1352.2470000000001</v>
      </c>
      <c r="F69" s="1">
        <f>SUM(F70:F72)</f>
        <v>0</v>
      </c>
      <c r="G69" s="1">
        <f t="shared" ref="G69:K69" si="48">SUM(G70:G72)</f>
        <v>1221.0999999999999</v>
      </c>
      <c r="H69" s="1">
        <f t="shared" si="48"/>
        <v>0</v>
      </c>
      <c r="I69" s="1">
        <f t="shared" si="48"/>
        <v>213.5</v>
      </c>
      <c r="J69" s="1">
        <f t="shared" si="48"/>
        <v>0</v>
      </c>
      <c r="K69" s="1">
        <f t="shared" si="48"/>
        <v>104.6</v>
      </c>
      <c r="L69" s="13">
        <f t="shared" si="3"/>
        <v>4.4236856349449731E-2</v>
      </c>
      <c r="M69" s="13">
        <f>F69/$E69</f>
        <v>0</v>
      </c>
      <c r="N69" s="13">
        <f t="shared" si="38"/>
        <v>0.90301549938731596</v>
      </c>
      <c r="O69" s="13">
        <f t="shared" si="38"/>
        <v>0</v>
      </c>
      <c r="P69" s="13">
        <f t="shared" si="38"/>
        <v>0.15788535674325768</v>
      </c>
      <c r="Q69" s="13">
        <f t="shared" si="38"/>
        <v>0</v>
      </c>
      <c r="R69" s="13">
        <f t="shared" si="38"/>
        <v>7.735273215618152E-2</v>
      </c>
    </row>
    <row r="70" spans="1:39" outlineLevel="2">
      <c r="A70" s="116" t="s">
        <v>45</v>
      </c>
      <c r="B70" s="116"/>
      <c r="C70" s="116" t="s">
        <v>85</v>
      </c>
      <c r="D70" s="116"/>
      <c r="E70" s="1">
        <v>219.4</v>
      </c>
      <c r="F70" s="2">
        <v>0</v>
      </c>
      <c r="G70" s="2">
        <v>246.8</v>
      </c>
      <c r="H70" s="2">
        <v>0</v>
      </c>
      <c r="I70" s="2">
        <v>13</v>
      </c>
      <c r="J70" s="2">
        <v>0</v>
      </c>
      <c r="K70" s="2">
        <v>0</v>
      </c>
      <c r="L70" s="13">
        <f t="shared" si="3"/>
        <v>7.1773620374600729E-3</v>
      </c>
      <c r="M70" s="20">
        <f t="shared" ref="M70" si="49">F70/$E70</f>
        <v>0</v>
      </c>
      <c r="N70" s="20">
        <f t="shared" si="38"/>
        <v>1.1248860528714677</v>
      </c>
      <c r="O70" s="20">
        <f t="shared" si="38"/>
        <v>0</v>
      </c>
      <c r="P70" s="20">
        <f t="shared" si="38"/>
        <v>5.9252506836827708E-2</v>
      </c>
      <c r="Q70" s="20">
        <f t="shared" si="38"/>
        <v>0</v>
      </c>
      <c r="R70" s="21">
        <f t="shared" si="38"/>
        <v>0</v>
      </c>
    </row>
    <row r="71" spans="1:39" ht="15.75" outlineLevel="2">
      <c r="A71" s="114" t="s">
        <v>45</v>
      </c>
      <c r="B71" s="114"/>
      <c r="C71" s="114" t="s">
        <v>48</v>
      </c>
      <c r="D71" s="114"/>
      <c r="E71" s="1">
        <v>1076.748</v>
      </c>
      <c r="F71" s="3">
        <v>0</v>
      </c>
      <c r="G71" s="3">
        <v>925.2</v>
      </c>
      <c r="H71" s="3">
        <v>0</v>
      </c>
      <c r="I71" s="3">
        <v>193.5</v>
      </c>
      <c r="J71" s="3">
        <v>0</v>
      </c>
      <c r="K71" s="3">
        <v>104.6</v>
      </c>
      <c r="L71" s="13">
        <f>E71/$E$8</f>
        <v>3.5224294526486136E-2</v>
      </c>
      <c r="M71" s="17">
        <f t="shared" ref="M71:R71" si="50">F71/$E71</f>
        <v>0</v>
      </c>
      <c r="N71" s="17">
        <f t="shared" si="50"/>
        <v>0.85925397586064711</v>
      </c>
      <c r="O71" s="17">
        <f t="shared" si="50"/>
        <v>0</v>
      </c>
      <c r="P71" s="17">
        <f t="shared" si="50"/>
        <v>0.1797077867801937</v>
      </c>
      <c r="Q71" s="17">
        <f t="shared" si="50"/>
        <v>0</v>
      </c>
      <c r="R71" s="18">
        <f t="shared" si="50"/>
        <v>9.714436432665767E-2</v>
      </c>
      <c r="AI71" s="115" t="s">
        <v>86</v>
      </c>
      <c r="AJ71" s="115"/>
      <c r="AK71" s="115"/>
      <c r="AL71" s="115"/>
      <c r="AM71" s="115"/>
    </row>
    <row r="72" spans="1:39" s="24" customFormat="1" outlineLevel="2">
      <c r="A72" s="116" t="s">
        <v>45</v>
      </c>
      <c r="B72" s="116"/>
      <c r="C72" s="117" t="s">
        <v>307</v>
      </c>
      <c r="D72" s="116"/>
      <c r="E72" s="1">
        <v>56.098999999999997</v>
      </c>
      <c r="F72" s="2">
        <v>0</v>
      </c>
      <c r="G72" s="2">
        <v>49.1</v>
      </c>
      <c r="H72" s="2">
        <v>0</v>
      </c>
      <c r="I72" s="2">
        <v>7</v>
      </c>
      <c r="J72" s="2">
        <v>0</v>
      </c>
      <c r="K72" s="2">
        <v>0</v>
      </c>
      <c r="L72" s="13">
        <f t="shared" ref="L72" si="51">E72/$E$8</f>
        <v>1.8351997855035214E-3</v>
      </c>
      <c r="M72" s="20">
        <f t="shared" ref="M72" si="52">F72/$E72</f>
        <v>0</v>
      </c>
      <c r="N72" s="20">
        <f t="shared" ref="N72" si="53">G72/$E72</f>
        <v>0.87523841779710876</v>
      </c>
      <c r="O72" s="20">
        <f t="shared" ref="O72" si="54">H72/$E72</f>
        <v>0</v>
      </c>
      <c r="P72" s="20">
        <f t="shared" ref="P72" si="55">I72/$E72</f>
        <v>0.12477940783258169</v>
      </c>
      <c r="Q72" s="20">
        <f t="shared" ref="Q72" si="56">J72/$E72</f>
        <v>0</v>
      </c>
      <c r="R72" s="21">
        <f t="shared" ref="R72" si="57">K72/$E72</f>
        <v>0</v>
      </c>
    </row>
    <row r="73" spans="1:39" outlineLevel="1">
      <c r="A73" s="14"/>
      <c r="B73" s="116" t="s">
        <v>25</v>
      </c>
      <c r="C73" s="116"/>
      <c r="D73" s="116"/>
      <c r="E73" s="1">
        <v>2772</v>
      </c>
      <c r="F73" s="1">
        <f>SUM(F74:F76)</f>
        <v>0</v>
      </c>
      <c r="G73" s="1">
        <f t="shared" ref="G73:K73" si="58">SUM(G74:G76)</f>
        <v>2553.5299999999997</v>
      </c>
      <c r="H73" s="1">
        <f t="shared" si="58"/>
        <v>0</v>
      </c>
      <c r="I73" s="1">
        <f t="shared" si="58"/>
        <v>37.5</v>
      </c>
      <c r="J73" s="1">
        <f t="shared" si="58"/>
        <v>0</v>
      </c>
      <c r="K73" s="1">
        <f t="shared" si="58"/>
        <v>180.97</v>
      </c>
      <c r="L73" s="13">
        <f t="shared" si="3"/>
        <v>9.0682076425885688E-2</v>
      </c>
      <c r="M73" s="13">
        <f>F73/$E73</f>
        <v>0</v>
      </c>
      <c r="N73" s="13">
        <f t="shared" ref="N73:R80" si="59">G73/$E73</f>
        <v>0.92118686868686861</v>
      </c>
      <c r="O73" s="13">
        <f t="shared" si="59"/>
        <v>0</v>
      </c>
      <c r="P73" s="13">
        <f t="shared" si="59"/>
        <v>1.3528138528138528E-2</v>
      </c>
      <c r="Q73" s="13">
        <f t="shared" si="59"/>
        <v>0</v>
      </c>
      <c r="R73" s="13">
        <f t="shared" si="59"/>
        <v>6.5284992784992779E-2</v>
      </c>
    </row>
    <row r="74" spans="1:39" outlineLevel="2">
      <c r="A74" s="114" t="s">
        <v>45</v>
      </c>
      <c r="B74" s="114"/>
      <c r="C74" s="114" t="s">
        <v>87</v>
      </c>
      <c r="D74" s="114"/>
      <c r="E74" s="1">
        <v>1720.5</v>
      </c>
      <c r="F74" s="3">
        <v>0</v>
      </c>
      <c r="G74" s="3">
        <v>1524.53</v>
      </c>
      <c r="H74" s="3">
        <v>0</v>
      </c>
      <c r="I74" s="3">
        <v>19.5</v>
      </c>
      <c r="J74" s="3">
        <v>0</v>
      </c>
      <c r="K74" s="3">
        <v>176.47</v>
      </c>
      <c r="L74" s="13">
        <f t="shared" si="3"/>
        <v>5.6283734664767798E-2</v>
      </c>
      <c r="M74" s="17">
        <f t="shared" ref="M74" si="60">F74/$E74</f>
        <v>0</v>
      </c>
      <c r="N74" s="17">
        <f t="shared" si="59"/>
        <v>0.88609706480674222</v>
      </c>
      <c r="O74" s="17">
        <f t="shared" si="59"/>
        <v>0</v>
      </c>
      <c r="P74" s="17">
        <f t="shared" si="59"/>
        <v>1.1333914559721011E-2</v>
      </c>
      <c r="Q74" s="17">
        <f t="shared" si="59"/>
        <v>0</v>
      </c>
      <c r="R74" s="18">
        <f t="shared" si="59"/>
        <v>0.10256902063353676</v>
      </c>
    </row>
    <row r="75" spans="1:39" ht="12.75" customHeight="1" outlineLevel="2">
      <c r="A75" s="116" t="s">
        <v>93</v>
      </c>
      <c r="B75" s="116"/>
      <c r="C75" s="116" t="s">
        <v>89</v>
      </c>
      <c r="D75" s="116"/>
      <c r="E75" s="1">
        <v>545.5</v>
      </c>
      <c r="F75" s="2">
        <v>0</v>
      </c>
      <c r="G75" s="2">
        <v>539.5</v>
      </c>
      <c r="H75" s="2">
        <v>0</v>
      </c>
      <c r="I75" s="2">
        <v>6</v>
      </c>
      <c r="J75" s="2">
        <v>0</v>
      </c>
      <c r="K75" s="2">
        <v>0</v>
      </c>
      <c r="L75" s="13"/>
      <c r="M75" s="20"/>
      <c r="N75" s="20"/>
      <c r="O75" s="20"/>
      <c r="P75" s="20"/>
      <c r="Q75" s="20"/>
      <c r="R75" s="21"/>
    </row>
    <row r="76" spans="1:39" ht="12.75" customHeight="1" outlineLevel="2">
      <c r="A76" s="114" t="s">
        <v>45</v>
      </c>
      <c r="B76" s="114"/>
      <c r="C76" s="114" t="s">
        <v>88</v>
      </c>
      <c r="D76" s="114"/>
      <c r="E76" s="1">
        <v>506</v>
      </c>
      <c r="F76" s="3">
        <v>0</v>
      </c>
      <c r="G76" s="3">
        <v>489.5</v>
      </c>
      <c r="H76" s="3">
        <v>0</v>
      </c>
      <c r="I76" s="3">
        <v>12</v>
      </c>
      <c r="J76" s="3">
        <v>0</v>
      </c>
      <c r="K76" s="3">
        <v>4.5</v>
      </c>
      <c r="L76" s="13">
        <f>E76/$E$8</f>
        <v>1.6553077442820405E-2</v>
      </c>
      <c r="M76" s="17">
        <f t="shared" ref="M76:R76" si="61">F76/$E76</f>
        <v>0</v>
      </c>
      <c r="N76" s="17">
        <f t="shared" si="61"/>
        <v>0.96739130434782605</v>
      </c>
      <c r="O76" s="17">
        <f t="shared" si="61"/>
        <v>0</v>
      </c>
      <c r="P76" s="17">
        <f t="shared" si="61"/>
        <v>2.3715415019762844E-2</v>
      </c>
      <c r="Q76" s="17">
        <f t="shared" si="61"/>
        <v>0</v>
      </c>
      <c r="R76" s="18">
        <f t="shared" si="61"/>
        <v>8.8932806324110679E-3</v>
      </c>
    </row>
    <row r="77" spans="1:39" outlineLevel="2">
      <c r="A77" s="116"/>
      <c r="B77" s="116"/>
      <c r="C77" s="116"/>
      <c r="D77" s="116"/>
      <c r="E77" s="12"/>
      <c r="F77" s="19"/>
      <c r="G77" s="19"/>
      <c r="H77" s="19"/>
      <c r="I77" s="19"/>
      <c r="J77" s="19"/>
      <c r="K77" s="19"/>
      <c r="L77" s="13"/>
      <c r="M77" s="20"/>
      <c r="N77" s="20"/>
      <c r="O77" s="20"/>
      <c r="P77" s="20"/>
      <c r="Q77" s="20"/>
      <c r="R77" s="21"/>
    </row>
    <row r="78" spans="1:39" outlineLevel="1">
      <c r="A78" s="22"/>
      <c r="B78" s="114" t="s">
        <v>26</v>
      </c>
      <c r="C78" s="114"/>
      <c r="D78" s="114"/>
      <c r="E78" s="1">
        <v>433.5</v>
      </c>
      <c r="F78" s="1">
        <f>F79</f>
        <v>115.5</v>
      </c>
      <c r="G78" s="1">
        <f>G80</f>
        <v>130.5</v>
      </c>
      <c r="H78" s="1">
        <f t="shared" ref="H78:K78" si="62">H79</f>
        <v>130.5</v>
      </c>
      <c r="I78" s="1">
        <f t="shared" si="62"/>
        <v>0</v>
      </c>
      <c r="J78" s="1">
        <f t="shared" si="62"/>
        <v>31.5</v>
      </c>
      <c r="K78" s="1">
        <f t="shared" si="62"/>
        <v>61.5</v>
      </c>
      <c r="L78" s="13">
        <f t="shared" si="3"/>
        <v>1.4181342038463727E-2</v>
      </c>
      <c r="M78" s="13">
        <f>F78/$E78</f>
        <v>0.26643598615916952</v>
      </c>
      <c r="N78" s="13">
        <f t="shared" si="59"/>
        <v>0.30103806228373703</v>
      </c>
      <c r="O78" s="13">
        <f t="shared" si="59"/>
        <v>0.30103806228373703</v>
      </c>
      <c r="P78" s="13">
        <f t="shared" si="59"/>
        <v>0</v>
      </c>
      <c r="Q78" s="13">
        <f t="shared" si="59"/>
        <v>7.2664359861591699E-2</v>
      </c>
      <c r="R78" s="13">
        <f t="shared" si="59"/>
        <v>0.14186851211072665</v>
      </c>
    </row>
    <row r="79" spans="1:39" outlineLevel="2">
      <c r="A79" s="113" t="s">
        <v>54</v>
      </c>
      <c r="B79" s="113"/>
      <c r="C79" s="116" t="s">
        <v>90</v>
      </c>
      <c r="D79" s="116"/>
      <c r="E79" s="1">
        <v>303</v>
      </c>
      <c r="F79" s="3">
        <v>115.5</v>
      </c>
      <c r="G79" s="3">
        <v>0</v>
      </c>
      <c r="H79" s="3">
        <v>130.5</v>
      </c>
      <c r="I79" s="3">
        <v>0</v>
      </c>
      <c r="J79" s="3">
        <v>31.5</v>
      </c>
      <c r="K79" s="3">
        <v>61.5</v>
      </c>
      <c r="L79" s="13">
        <f t="shared" si="3"/>
        <v>9.9122183106217041E-3</v>
      </c>
      <c r="M79" s="20">
        <f t="shared" ref="M79:M80" si="63">F79/$E79</f>
        <v>0.38118811881188119</v>
      </c>
      <c r="N79" s="20">
        <f t="shared" si="59"/>
        <v>0</v>
      </c>
      <c r="O79" s="20">
        <f t="shared" si="59"/>
        <v>0.43069306930693069</v>
      </c>
      <c r="P79" s="20">
        <f t="shared" si="59"/>
        <v>0</v>
      </c>
      <c r="Q79" s="20">
        <f t="shared" si="59"/>
        <v>0.10396039603960396</v>
      </c>
      <c r="R79" s="21">
        <f t="shared" si="59"/>
        <v>0.20297029702970298</v>
      </c>
    </row>
    <row r="80" spans="1:39" outlineLevel="2">
      <c r="A80" s="113" t="s">
        <v>54</v>
      </c>
      <c r="B80" s="113"/>
      <c r="C80" s="114" t="s">
        <v>91</v>
      </c>
      <c r="D80" s="114"/>
      <c r="E80" s="1">
        <v>130.5</v>
      </c>
      <c r="F80" s="2">
        <v>0</v>
      </c>
      <c r="G80" s="2">
        <v>130.5</v>
      </c>
      <c r="H80" s="2">
        <v>0</v>
      </c>
      <c r="I80" s="2">
        <v>0</v>
      </c>
      <c r="J80" s="2">
        <v>0</v>
      </c>
      <c r="K80" s="2">
        <v>0</v>
      </c>
      <c r="L80" s="13">
        <f t="shared" ref="L80" si="64">E80/$E$8</f>
        <v>4.2691237278420216E-3</v>
      </c>
      <c r="M80" s="17">
        <f t="shared" si="63"/>
        <v>0</v>
      </c>
      <c r="N80" s="17">
        <f t="shared" si="59"/>
        <v>1</v>
      </c>
      <c r="O80" s="17">
        <f t="shared" si="59"/>
        <v>0</v>
      </c>
      <c r="P80" s="17">
        <f t="shared" si="59"/>
        <v>0</v>
      </c>
      <c r="Q80" s="17">
        <f t="shared" si="59"/>
        <v>0</v>
      </c>
      <c r="R80" s="18">
        <f t="shared" si="59"/>
        <v>0</v>
      </c>
    </row>
    <row r="88" spans="30:34" ht="15.75">
      <c r="AD88" s="115" t="s">
        <v>92</v>
      </c>
      <c r="AE88" s="115"/>
      <c r="AF88" s="115"/>
      <c r="AG88" s="115"/>
      <c r="AH88" s="115"/>
    </row>
  </sheetData>
  <mergeCells count="146">
    <mergeCell ref="B9:D9"/>
    <mergeCell ref="A10:B10"/>
    <mergeCell ref="C10:D10"/>
    <mergeCell ref="A11:B11"/>
    <mergeCell ref="C11:D11"/>
    <mergeCell ref="A12:B12"/>
    <mergeCell ref="C12:D12"/>
    <mergeCell ref="AX1:BB1"/>
    <mergeCell ref="A3:K3"/>
    <mergeCell ref="A4:K4"/>
    <mergeCell ref="A5:K5"/>
    <mergeCell ref="A6:D6"/>
    <mergeCell ref="B8:D8"/>
    <mergeCell ref="T1:X1"/>
    <mergeCell ref="Y1:AC1"/>
    <mergeCell ref="AD1:AH1"/>
    <mergeCell ref="AI1:AM1"/>
    <mergeCell ref="AN1:AR1"/>
    <mergeCell ref="AS1:AW1"/>
    <mergeCell ref="A16:B16"/>
    <mergeCell ref="C16:D16"/>
    <mergeCell ref="B20:D20"/>
    <mergeCell ref="A21:B21"/>
    <mergeCell ref="C21:D21"/>
    <mergeCell ref="A13:B13"/>
    <mergeCell ref="C13:D13"/>
    <mergeCell ref="A14:B14"/>
    <mergeCell ref="C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6:B26"/>
    <mergeCell ref="C26:D26"/>
    <mergeCell ref="A27:B27"/>
    <mergeCell ref="C27:D27"/>
    <mergeCell ref="A28:B28"/>
    <mergeCell ref="C28:D28"/>
    <mergeCell ref="A22:B22"/>
    <mergeCell ref="C22:D22"/>
    <mergeCell ref="B23:D23"/>
    <mergeCell ref="A24:B24"/>
    <mergeCell ref="C24:D24"/>
    <mergeCell ref="B25:D25"/>
    <mergeCell ref="A33:B33"/>
    <mergeCell ref="C33:D33"/>
    <mergeCell ref="A34:B34"/>
    <mergeCell ref="C34:D34"/>
    <mergeCell ref="B36:D36"/>
    <mergeCell ref="A37:B37"/>
    <mergeCell ref="C37:D37"/>
    <mergeCell ref="A29:B29"/>
    <mergeCell ref="C29:D29"/>
    <mergeCell ref="A30:B30"/>
    <mergeCell ref="C30:D30"/>
    <mergeCell ref="B31:D31"/>
    <mergeCell ref="A32:B32"/>
    <mergeCell ref="C32:D32"/>
    <mergeCell ref="A35:B35"/>
    <mergeCell ref="C35:D35"/>
    <mergeCell ref="A40:B40"/>
    <mergeCell ref="C40:D40"/>
    <mergeCell ref="B42:D42"/>
    <mergeCell ref="A43:B43"/>
    <mergeCell ref="C43:D43"/>
    <mergeCell ref="Y37:AC37"/>
    <mergeCell ref="AS37:AW37"/>
    <mergeCell ref="A38:B38"/>
    <mergeCell ref="C38:D38"/>
    <mergeCell ref="A39:B39"/>
    <mergeCell ref="C39:D39"/>
    <mergeCell ref="A41:B41"/>
    <mergeCell ref="C41:D41"/>
    <mergeCell ref="A48:B50"/>
    <mergeCell ref="C48:D48"/>
    <mergeCell ref="C49:D49"/>
    <mergeCell ref="C50:D50"/>
    <mergeCell ref="B51:D51"/>
    <mergeCell ref="A52:B52"/>
    <mergeCell ref="C52:D52"/>
    <mergeCell ref="A44:B44"/>
    <mergeCell ref="C44:D44"/>
    <mergeCell ref="A45:B45"/>
    <mergeCell ref="C45:D45"/>
    <mergeCell ref="B46:D46"/>
    <mergeCell ref="A47:B47"/>
    <mergeCell ref="C47:D47"/>
    <mergeCell ref="A56:B56"/>
    <mergeCell ref="C56:D56"/>
    <mergeCell ref="A57:B57"/>
    <mergeCell ref="C57:D57"/>
    <mergeCell ref="A58:B58"/>
    <mergeCell ref="C58:D58"/>
    <mergeCell ref="B53:D53"/>
    <mergeCell ref="AN53:AR53"/>
    <mergeCell ref="A54:B54"/>
    <mergeCell ref="C54:D54"/>
    <mergeCell ref="Y54:AC54"/>
    <mergeCell ref="A55:B55"/>
    <mergeCell ref="C55:D55"/>
    <mergeCell ref="A63:B63"/>
    <mergeCell ref="C63:D63"/>
    <mergeCell ref="A64:B64"/>
    <mergeCell ref="C64:D64"/>
    <mergeCell ref="A65:B65"/>
    <mergeCell ref="C65:D65"/>
    <mergeCell ref="A59:B59"/>
    <mergeCell ref="C59:D59"/>
    <mergeCell ref="B60:D60"/>
    <mergeCell ref="A61:B61"/>
    <mergeCell ref="C61:D61"/>
    <mergeCell ref="A62:B62"/>
    <mergeCell ref="C62:D62"/>
    <mergeCell ref="AI71:AM71"/>
    <mergeCell ref="B73:D73"/>
    <mergeCell ref="A74:B74"/>
    <mergeCell ref="C74:D74"/>
    <mergeCell ref="A66:B66"/>
    <mergeCell ref="C66:D66"/>
    <mergeCell ref="B69:D69"/>
    <mergeCell ref="A70:B70"/>
    <mergeCell ref="C70:D70"/>
    <mergeCell ref="A71:B71"/>
    <mergeCell ref="C71:D71"/>
    <mergeCell ref="A67:B67"/>
    <mergeCell ref="C67:D67"/>
    <mergeCell ref="A68:B68"/>
    <mergeCell ref="C68:D68"/>
    <mergeCell ref="A72:B72"/>
    <mergeCell ref="C72:D72"/>
    <mergeCell ref="A80:B80"/>
    <mergeCell ref="C80:D80"/>
    <mergeCell ref="AD88:AH88"/>
    <mergeCell ref="C75:D75"/>
    <mergeCell ref="A75:B75"/>
    <mergeCell ref="A76:B76"/>
    <mergeCell ref="C76:D76"/>
    <mergeCell ref="A77:B77"/>
    <mergeCell ref="C77:D77"/>
    <mergeCell ref="B78:D78"/>
    <mergeCell ref="A79:B79"/>
    <mergeCell ref="C79:D7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10A0F-3475-4B22-9307-4478BA3AC286}">
  <sheetPr>
    <outlinePr summaryBelow="0"/>
  </sheetPr>
  <dimension ref="A1:Q54"/>
  <sheetViews>
    <sheetView showGridLines="0" zoomScale="120" zoomScaleNormal="120" workbookViewId="0">
      <selection activeCell="H38" sqref="H38"/>
    </sheetView>
  </sheetViews>
  <sheetFormatPr defaultColWidth="9.140625" defaultRowHeight="12.75" outlineLevelRow="1"/>
  <cols>
    <col min="1" max="3" width="9.140625" style="24"/>
    <col min="4" max="4" width="9.28515625" style="24" bestFit="1" customWidth="1"/>
    <col min="5" max="5" width="9.140625" style="24" bestFit="1" customWidth="1"/>
    <col min="6" max="6" width="9.28515625" style="24" bestFit="1" customWidth="1"/>
    <col min="7" max="10" width="9.140625" style="24" bestFit="1" customWidth="1"/>
    <col min="11" max="16384" width="9.140625" style="24"/>
  </cols>
  <sheetData>
    <row r="1" spans="1:17" ht="22.5">
      <c r="A1" s="4" t="s">
        <v>248</v>
      </c>
    </row>
    <row r="3" spans="1:17" ht="10.5" customHeight="1">
      <c r="A3" s="122" t="s">
        <v>1</v>
      </c>
      <c r="B3" s="122"/>
      <c r="C3" s="122"/>
      <c r="D3" s="122"/>
      <c r="E3" s="122"/>
      <c r="F3" s="122"/>
      <c r="G3" s="122"/>
      <c r="H3" s="122"/>
      <c r="I3" s="122"/>
      <c r="J3" s="122"/>
    </row>
    <row r="4" spans="1:17" ht="10.5" customHeight="1">
      <c r="A4" s="123" t="s">
        <v>284</v>
      </c>
      <c r="B4" s="124"/>
      <c r="C4" s="124"/>
      <c r="D4" s="124"/>
      <c r="E4" s="124"/>
      <c r="F4" s="124"/>
      <c r="G4" s="124"/>
      <c r="H4" s="124"/>
      <c r="I4" s="124"/>
      <c r="J4" s="124"/>
    </row>
    <row r="5" spans="1:17" ht="10.5" customHeight="1">
      <c r="A5" s="124" t="s">
        <v>2</v>
      </c>
      <c r="B5" s="124"/>
      <c r="C5" s="124"/>
      <c r="D5" s="124"/>
      <c r="E5" s="124"/>
      <c r="F5" s="124"/>
      <c r="G5" s="124"/>
      <c r="H5" s="124"/>
      <c r="I5" s="124"/>
      <c r="J5" s="124"/>
    </row>
    <row r="7" spans="1:17" ht="18.75">
      <c r="A7" s="6" t="s">
        <v>3</v>
      </c>
      <c r="B7" s="127" t="s">
        <v>249</v>
      </c>
      <c r="C7" s="127"/>
      <c r="D7" s="40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 s="9" t="s">
        <v>11</v>
      </c>
    </row>
    <row r="8" spans="1:17">
      <c r="A8" s="125" t="s">
        <v>12</v>
      </c>
      <c r="B8" s="125"/>
      <c r="C8" s="125"/>
      <c r="D8" s="94" t="s">
        <v>301</v>
      </c>
      <c r="E8" s="94">
        <v>163.5</v>
      </c>
      <c r="F8" s="94">
        <v>25717.723999999998</v>
      </c>
      <c r="G8" s="94">
        <v>138</v>
      </c>
      <c r="H8" s="94">
        <v>2285.4250000000002</v>
      </c>
      <c r="I8" s="94">
        <v>31.5</v>
      </c>
      <c r="J8" s="94">
        <v>2232.1849999999999</v>
      </c>
    </row>
    <row r="9" spans="1:17" ht="18.75" outlineLevel="1">
      <c r="A9" s="11"/>
      <c r="B9" s="126" t="s">
        <v>5</v>
      </c>
      <c r="C9" s="126"/>
      <c r="D9" s="94">
        <v>30568.333999999999</v>
      </c>
      <c r="E9" s="94">
        <v>163.5</v>
      </c>
      <c r="F9" s="94">
        <v>25717.723999999998</v>
      </c>
      <c r="G9" s="94">
        <v>138</v>
      </c>
      <c r="H9" s="94">
        <v>2285.4250000000002</v>
      </c>
      <c r="I9" s="94">
        <v>31.5</v>
      </c>
      <c r="J9" s="94">
        <v>2232.1849999999999</v>
      </c>
      <c r="K9" s="40" t="s">
        <v>5</v>
      </c>
      <c r="L9" s="9" t="s">
        <v>6</v>
      </c>
      <c r="M9" s="9" t="s">
        <v>7</v>
      </c>
      <c r="N9" s="9" t="s">
        <v>8</v>
      </c>
      <c r="O9" s="9" t="s">
        <v>9</v>
      </c>
      <c r="P9" s="9" t="s">
        <v>10</v>
      </c>
      <c r="Q9" s="9" t="s">
        <v>11</v>
      </c>
    </row>
    <row r="10" spans="1:17" ht="18" outlineLevel="1">
      <c r="A10" s="15"/>
      <c r="B10" s="15" t="s">
        <v>116</v>
      </c>
      <c r="C10" s="15" t="s">
        <v>117</v>
      </c>
      <c r="D10" s="94">
        <v>554.04</v>
      </c>
      <c r="E10" s="95">
        <v>0</v>
      </c>
      <c r="F10" s="95">
        <v>458.44</v>
      </c>
      <c r="G10" s="95">
        <v>0</v>
      </c>
      <c r="H10" s="95">
        <v>44.5</v>
      </c>
      <c r="I10" s="95">
        <v>0</v>
      </c>
      <c r="J10" s="95">
        <v>51.1</v>
      </c>
      <c r="L10" s="43">
        <f t="shared" ref="L10:N12" si="0">E10/$D10</f>
        <v>0</v>
      </c>
      <c r="M10" s="43">
        <f t="shared" si="0"/>
        <v>0.82744928164031484</v>
      </c>
      <c r="N10" s="43">
        <f t="shared" si="0"/>
        <v>0</v>
      </c>
      <c r="O10" s="43">
        <f t="shared" ref="O10:Q10" si="1">H10/$D$10</f>
        <v>8.0319110533535493E-2</v>
      </c>
      <c r="P10" s="43">
        <f t="shared" si="1"/>
        <v>0</v>
      </c>
      <c r="Q10" s="44">
        <f t="shared" si="1"/>
        <v>9.2231607826149739E-2</v>
      </c>
    </row>
    <row r="11" spans="1:17" ht="18" outlineLevel="1">
      <c r="A11" s="22"/>
      <c r="B11" s="22" t="s">
        <v>119</v>
      </c>
      <c r="C11" s="22" t="s">
        <v>120</v>
      </c>
      <c r="D11" s="94">
        <v>136.1</v>
      </c>
      <c r="E11" s="96">
        <v>0</v>
      </c>
      <c r="F11" s="96">
        <v>115.9</v>
      </c>
      <c r="G11" s="96">
        <v>0</v>
      </c>
      <c r="H11" s="96">
        <v>4.8</v>
      </c>
      <c r="I11" s="96">
        <v>0</v>
      </c>
      <c r="J11" s="96">
        <v>15.4</v>
      </c>
      <c r="L11" s="43">
        <f t="shared" si="0"/>
        <v>0</v>
      </c>
      <c r="M11" s="43">
        <f t="shared" si="0"/>
        <v>0.85157972079353428</v>
      </c>
      <c r="N11" s="43">
        <f t="shared" si="0"/>
        <v>0</v>
      </c>
      <c r="O11" s="43">
        <f>H11/$D11</f>
        <v>3.526818515797208E-2</v>
      </c>
      <c r="P11" s="43">
        <f t="shared" ref="P11:Q11" si="2">I11/$D11</f>
        <v>0</v>
      </c>
      <c r="Q11" s="44">
        <f t="shared" si="2"/>
        <v>0.11315209404849376</v>
      </c>
    </row>
    <row r="12" spans="1:17" ht="36" outlineLevel="1">
      <c r="A12" s="15"/>
      <c r="B12" s="15" t="s">
        <v>122</v>
      </c>
      <c r="C12" s="15" t="s">
        <v>123</v>
      </c>
      <c r="D12" s="94">
        <v>329.91500000000002</v>
      </c>
      <c r="E12" s="95">
        <v>0</v>
      </c>
      <c r="F12" s="95">
        <v>223.9</v>
      </c>
      <c r="G12" s="95">
        <v>0</v>
      </c>
      <c r="H12" s="95">
        <v>42.39</v>
      </c>
      <c r="I12" s="95">
        <v>0</v>
      </c>
      <c r="J12" s="95">
        <v>63.625</v>
      </c>
      <c r="L12" s="43">
        <f t="shared" si="0"/>
        <v>0</v>
      </c>
      <c r="M12" s="43">
        <f t="shared" si="0"/>
        <v>0.67865965475955925</v>
      </c>
      <c r="N12" s="43">
        <f t="shared" si="0"/>
        <v>0</v>
      </c>
      <c r="O12" s="43">
        <f>H12/$D12</f>
        <v>0.12848764075595229</v>
      </c>
      <c r="P12" s="43">
        <f t="shared" ref="P12" si="3">I12/$D12</f>
        <v>0</v>
      </c>
      <c r="Q12" s="44">
        <f t="shared" ref="Q12" si="4">J12/$D12</f>
        <v>0.19285270448448841</v>
      </c>
    </row>
    <row r="13" spans="1:17" ht="72" outlineLevel="1">
      <c r="A13" s="22"/>
      <c r="B13" s="22" t="s">
        <v>125</v>
      </c>
      <c r="C13" s="22" t="s">
        <v>126</v>
      </c>
      <c r="D13" s="94">
        <v>685.36</v>
      </c>
      <c r="E13" s="96">
        <v>0</v>
      </c>
      <c r="F13" s="96">
        <v>622.98</v>
      </c>
      <c r="G13" s="96">
        <v>0</v>
      </c>
      <c r="H13" s="96">
        <v>13.5</v>
      </c>
      <c r="I13" s="96">
        <v>0</v>
      </c>
      <c r="J13" s="96">
        <v>48.88</v>
      </c>
      <c r="L13" s="43">
        <f t="shared" ref="L13:L51" si="5">E13/$D13</f>
        <v>0</v>
      </c>
      <c r="M13" s="43">
        <f t="shared" ref="M13:M51" si="6">F13/$D13</f>
        <v>0.90898214077273254</v>
      </c>
      <c r="N13" s="43">
        <f t="shared" ref="N13:N51" si="7">G13/$D13</f>
        <v>0</v>
      </c>
      <c r="O13" s="43">
        <f t="shared" ref="O13:O51" si="8">H13/$D13</f>
        <v>1.969767713318548E-2</v>
      </c>
      <c r="P13" s="43">
        <f t="shared" ref="P13:P51" si="9">I13/$D13</f>
        <v>0</v>
      </c>
      <c r="Q13" s="44">
        <f t="shared" ref="Q13:Q51" si="10">J13/$D13</f>
        <v>7.1320182094081946E-2</v>
      </c>
    </row>
    <row r="14" spans="1:17" ht="18" outlineLevel="1">
      <c r="A14" s="15"/>
      <c r="B14" s="15" t="s">
        <v>128</v>
      </c>
      <c r="C14" s="15" t="s">
        <v>129</v>
      </c>
      <c r="D14" s="94">
        <v>1102.1300000000001</v>
      </c>
      <c r="E14" s="95">
        <v>0</v>
      </c>
      <c r="F14" s="95">
        <v>1087.83</v>
      </c>
      <c r="G14" s="95">
        <v>0</v>
      </c>
      <c r="H14" s="95">
        <v>4.5</v>
      </c>
      <c r="I14" s="95">
        <v>0</v>
      </c>
      <c r="J14" s="95">
        <v>9.8000000000000007</v>
      </c>
      <c r="L14" s="43">
        <f t="shared" si="5"/>
        <v>0</v>
      </c>
      <c r="M14" s="43">
        <f t="shared" si="6"/>
        <v>0.98702512407792165</v>
      </c>
      <c r="N14" s="43">
        <f t="shared" si="7"/>
        <v>0</v>
      </c>
      <c r="O14" s="43">
        <f t="shared" si="8"/>
        <v>4.0830029125420771E-3</v>
      </c>
      <c r="P14" s="43">
        <f t="shared" si="9"/>
        <v>0</v>
      </c>
      <c r="Q14" s="44">
        <f t="shared" si="10"/>
        <v>8.89187300953608E-3</v>
      </c>
    </row>
    <row r="15" spans="1:17" ht="63" outlineLevel="1">
      <c r="A15" s="22"/>
      <c r="B15" s="22" t="s">
        <v>131</v>
      </c>
      <c r="C15" s="22" t="s">
        <v>132</v>
      </c>
      <c r="D15" s="94">
        <v>328.49</v>
      </c>
      <c r="E15" s="96">
        <v>0</v>
      </c>
      <c r="F15" s="96">
        <v>322.49</v>
      </c>
      <c r="G15" s="96">
        <v>0</v>
      </c>
      <c r="H15" s="96">
        <v>6</v>
      </c>
      <c r="I15" s="96">
        <v>0</v>
      </c>
      <c r="J15" s="96">
        <v>0</v>
      </c>
      <c r="L15" s="43">
        <f t="shared" si="5"/>
        <v>0</v>
      </c>
      <c r="M15" s="43">
        <f t="shared" si="6"/>
        <v>0.98173460379311395</v>
      </c>
      <c r="N15" s="43">
        <f t="shared" si="7"/>
        <v>0</v>
      </c>
      <c r="O15" s="43">
        <f t="shared" si="8"/>
        <v>1.8265396206886053E-2</v>
      </c>
      <c r="P15" s="43">
        <f t="shared" si="9"/>
        <v>0</v>
      </c>
      <c r="Q15" s="44">
        <f t="shared" si="10"/>
        <v>0</v>
      </c>
    </row>
    <row r="16" spans="1:17" ht="36" outlineLevel="1">
      <c r="A16" s="15"/>
      <c r="B16" s="15" t="s">
        <v>134</v>
      </c>
      <c r="C16" s="15" t="s">
        <v>135</v>
      </c>
      <c r="D16" s="94">
        <v>1020.45</v>
      </c>
      <c r="E16" s="95">
        <v>0</v>
      </c>
      <c r="F16" s="95">
        <v>786.94999999999902</v>
      </c>
      <c r="G16" s="95">
        <v>0</v>
      </c>
      <c r="H16" s="95">
        <v>123.15</v>
      </c>
      <c r="I16" s="95">
        <v>0</v>
      </c>
      <c r="J16" s="95">
        <v>110.35</v>
      </c>
      <c r="L16" s="43">
        <f t="shared" si="5"/>
        <v>0</v>
      </c>
      <c r="M16" s="43">
        <f t="shared" si="6"/>
        <v>0.7711793816453516</v>
      </c>
      <c r="N16" s="43">
        <f t="shared" si="7"/>
        <v>0</v>
      </c>
      <c r="O16" s="43">
        <f t="shared" si="8"/>
        <v>0.12068205203586653</v>
      </c>
      <c r="P16" s="43">
        <f t="shared" si="9"/>
        <v>0</v>
      </c>
      <c r="Q16" s="44">
        <f t="shared" si="10"/>
        <v>0.10813856631878092</v>
      </c>
    </row>
    <row r="17" spans="1:17" ht="45" outlineLevel="1">
      <c r="A17" s="22"/>
      <c r="B17" s="22" t="s">
        <v>137</v>
      </c>
      <c r="C17" s="22" t="s">
        <v>138</v>
      </c>
      <c r="D17" s="94">
        <v>68.8</v>
      </c>
      <c r="E17" s="96">
        <v>0</v>
      </c>
      <c r="F17" s="96">
        <v>68.8</v>
      </c>
      <c r="G17" s="96">
        <v>0</v>
      </c>
      <c r="H17" s="96">
        <v>0</v>
      </c>
      <c r="I17" s="96">
        <v>0</v>
      </c>
      <c r="J17" s="96">
        <v>0</v>
      </c>
      <c r="L17" s="43">
        <f t="shared" si="5"/>
        <v>0</v>
      </c>
      <c r="M17" s="43">
        <f t="shared" si="6"/>
        <v>1</v>
      </c>
      <c r="N17" s="43">
        <f t="shared" si="7"/>
        <v>0</v>
      </c>
      <c r="O17" s="43">
        <f t="shared" si="8"/>
        <v>0</v>
      </c>
      <c r="P17" s="43">
        <f t="shared" si="9"/>
        <v>0</v>
      </c>
      <c r="Q17" s="44">
        <f t="shared" si="10"/>
        <v>0</v>
      </c>
    </row>
    <row r="18" spans="1:17" outlineLevel="1">
      <c r="A18" s="15"/>
      <c r="B18" s="15" t="s">
        <v>140</v>
      </c>
      <c r="C18" s="15" t="s">
        <v>141</v>
      </c>
      <c r="D18" s="94">
        <v>1001.56</v>
      </c>
      <c r="E18" s="95">
        <v>0</v>
      </c>
      <c r="F18" s="95">
        <v>910.22</v>
      </c>
      <c r="G18" s="95">
        <v>0</v>
      </c>
      <c r="H18" s="95">
        <v>9.1</v>
      </c>
      <c r="I18" s="95">
        <v>0</v>
      </c>
      <c r="J18" s="95">
        <v>82.24</v>
      </c>
      <c r="L18" s="43">
        <f t="shared" si="5"/>
        <v>0</v>
      </c>
      <c r="M18" s="43">
        <f t="shared" si="6"/>
        <v>0.9088022684612006</v>
      </c>
      <c r="N18" s="43">
        <f t="shared" si="7"/>
        <v>0</v>
      </c>
      <c r="O18" s="43">
        <f t="shared" si="8"/>
        <v>9.0858261112664249E-3</v>
      </c>
      <c r="P18" s="43">
        <f t="shared" si="9"/>
        <v>0</v>
      </c>
      <c r="Q18" s="44">
        <f t="shared" si="10"/>
        <v>8.211190542753305E-2</v>
      </c>
    </row>
    <row r="19" spans="1:17" ht="27" outlineLevel="1">
      <c r="A19" s="22"/>
      <c r="B19" s="22" t="s">
        <v>143</v>
      </c>
      <c r="C19" s="22" t="s">
        <v>144</v>
      </c>
      <c r="D19" s="94">
        <v>1264.4000000000001</v>
      </c>
      <c r="E19" s="96">
        <v>0</v>
      </c>
      <c r="F19" s="96">
        <v>1135.25</v>
      </c>
      <c r="G19" s="96">
        <v>0</v>
      </c>
      <c r="H19" s="96">
        <v>85.4</v>
      </c>
      <c r="I19" s="96">
        <v>0</v>
      </c>
      <c r="J19" s="96">
        <v>43.75</v>
      </c>
      <c r="L19" s="43">
        <f t="shared" si="5"/>
        <v>0</v>
      </c>
      <c r="M19" s="43">
        <f t="shared" si="6"/>
        <v>0.89785669092059472</v>
      </c>
      <c r="N19" s="43">
        <f t="shared" si="7"/>
        <v>0</v>
      </c>
      <c r="O19" s="43">
        <f t="shared" si="8"/>
        <v>6.7541917114837077E-2</v>
      </c>
      <c r="P19" s="43">
        <f t="shared" si="9"/>
        <v>0</v>
      </c>
      <c r="Q19" s="44">
        <f t="shared" si="10"/>
        <v>3.4601391964568171E-2</v>
      </c>
    </row>
    <row r="20" spans="1:17" ht="36" outlineLevel="1">
      <c r="A20" s="15"/>
      <c r="B20" s="15" t="s">
        <v>146</v>
      </c>
      <c r="C20" s="15" t="s">
        <v>147</v>
      </c>
      <c r="D20" s="94">
        <v>149.75</v>
      </c>
      <c r="E20" s="95">
        <v>0</v>
      </c>
      <c r="F20" s="95">
        <v>130.80000000000001</v>
      </c>
      <c r="G20" s="95">
        <v>0</v>
      </c>
      <c r="H20" s="95">
        <v>6</v>
      </c>
      <c r="I20" s="95">
        <v>0</v>
      </c>
      <c r="J20" s="95">
        <v>12.95</v>
      </c>
      <c r="L20" s="43">
        <f t="shared" si="5"/>
        <v>0</v>
      </c>
      <c r="M20" s="43">
        <f t="shared" si="6"/>
        <v>0.8734557595993323</v>
      </c>
      <c r="N20" s="43">
        <f t="shared" si="7"/>
        <v>0</v>
      </c>
      <c r="O20" s="43">
        <f t="shared" si="8"/>
        <v>4.006677796327212E-2</v>
      </c>
      <c r="P20" s="43">
        <f t="shared" si="9"/>
        <v>0</v>
      </c>
      <c r="Q20" s="44">
        <f t="shared" si="10"/>
        <v>8.6477462437395652E-2</v>
      </c>
    </row>
    <row r="21" spans="1:17" outlineLevel="1">
      <c r="A21" s="22"/>
      <c r="B21" s="22" t="s">
        <v>149</v>
      </c>
      <c r="C21" s="22" t="s">
        <v>150</v>
      </c>
      <c r="D21" s="94">
        <v>578.61</v>
      </c>
      <c r="E21" s="96">
        <v>0</v>
      </c>
      <c r="F21" s="96">
        <v>534.69000000000005</v>
      </c>
      <c r="G21" s="96">
        <v>0</v>
      </c>
      <c r="H21" s="96">
        <v>6</v>
      </c>
      <c r="I21" s="96">
        <v>0</v>
      </c>
      <c r="J21" s="96">
        <v>37.92</v>
      </c>
      <c r="L21" s="43">
        <f t="shared" si="5"/>
        <v>0</v>
      </c>
      <c r="M21" s="43">
        <f t="shared" si="6"/>
        <v>0.92409394929226951</v>
      </c>
      <c r="N21" s="43">
        <f t="shared" si="7"/>
        <v>0</v>
      </c>
      <c r="O21" s="43">
        <f t="shared" si="8"/>
        <v>1.0369679058433142E-2</v>
      </c>
      <c r="P21" s="43">
        <f t="shared" si="9"/>
        <v>0</v>
      </c>
      <c r="Q21" s="44">
        <f t="shared" si="10"/>
        <v>6.5536371649297459E-2</v>
      </c>
    </row>
    <row r="22" spans="1:17" ht="63" outlineLevel="1">
      <c r="A22" s="15"/>
      <c r="B22" s="15" t="s">
        <v>151</v>
      </c>
      <c r="C22" s="15" t="s">
        <v>152</v>
      </c>
      <c r="D22" s="94">
        <v>970.87900000000002</v>
      </c>
      <c r="E22" s="95">
        <v>0</v>
      </c>
      <c r="F22" s="95">
        <v>832.15099999999995</v>
      </c>
      <c r="G22" s="95">
        <v>0</v>
      </c>
      <c r="H22" s="95">
        <v>64.548000000000002</v>
      </c>
      <c r="I22" s="95">
        <v>0</v>
      </c>
      <c r="J22" s="95">
        <v>74.180000000000007</v>
      </c>
      <c r="L22" s="43">
        <f t="shared" si="5"/>
        <v>0</v>
      </c>
      <c r="M22" s="43">
        <f t="shared" si="6"/>
        <v>0.85711092731432026</v>
      </c>
      <c r="N22" s="43">
        <f t="shared" si="7"/>
        <v>0</v>
      </c>
      <c r="O22" s="43">
        <f t="shared" si="8"/>
        <v>6.6484082980474396E-2</v>
      </c>
      <c r="P22" s="43">
        <f t="shared" si="9"/>
        <v>0</v>
      </c>
      <c r="Q22" s="44">
        <f t="shared" si="10"/>
        <v>7.640498970520529E-2</v>
      </c>
    </row>
    <row r="23" spans="1:17" ht="36" outlineLevel="1">
      <c r="A23" s="22"/>
      <c r="B23" s="22" t="s">
        <v>154</v>
      </c>
      <c r="C23" s="22" t="s">
        <v>155</v>
      </c>
      <c r="D23" s="94">
        <v>1116.9100000000001</v>
      </c>
      <c r="E23" s="96">
        <v>0</v>
      </c>
      <c r="F23" s="96">
        <v>888.57</v>
      </c>
      <c r="G23" s="96">
        <v>0</v>
      </c>
      <c r="H23" s="96">
        <v>71.34</v>
      </c>
      <c r="I23" s="96">
        <v>0</v>
      </c>
      <c r="J23" s="96">
        <v>157</v>
      </c>
      <c r="L23" s="43">
        <f t="shared" si="5"/>
        <v>0</v>
      </c>
      <c r="M23" s="43">
        <f t="shared" si="6"/>
        <v>0.79556096731160075</v>
      </c>
      <c r="N23" s="43">
        <f t="shared" si="7"/>
        <v>0</v>
      </c>
      <c r="O23" s="43">
        <f t="shared" si="8"/>
        <v>6.3872648646712799E-2</v>
      </c>
      <c r="P23" s="43">
        <f t="shared" si="9"/>
        <v>0</v>
      </c>
      <c r="Q23" s="44">
        <f t="shared" si="10"/>
        <v>0.14056638404168642</v>
      </c>
    </row>
    <row r="24" spans="1:17" ht="18" outlineLevel="1">
      <c r="A24" s="15"/>
      <c r="B24" s="15" t="s">
        <v>157</v>
      </c>
      <c r="C24" s="15" t="s">
        <v>158</v>
      </c>
      <c r="D24" s="94">
        <v>1271.94</v>
      </c>
      <c r="E24" s="95">
        <v>0</v>
      </c>
      <c r="F24" s="95">
        <v>1113.8399999999999</v>
      </c>
      <c r="G24" s="95">
        <v>0</v>
      </c>
      <c r="H24" s="95">
        <v>62.2</v>
      </c>
      <c r="I24" s="95">
        <v>0</v>
      </c>
      <c r="J24" s="95">
        <v>95.9</v>
      </c>
      <c r="L24" s="43">
        <f t="shared" si="5"/>
        <v>0</v>
      </c>
      <c r="M24" s="43">
        <f t="shared" si="6"/>
        <v>0.87570168404170001</v>
      </c>
      <c r="N24" s="43">
        <f t="shared" si="7"/>
        <v>0</v>
      </c>
      <c r="O24" s="43">
        <f t="shared" si="8"/>
        <v>4.8901677752095224E-2</v>
      </c>
      <c r="P24" s="43">
        <f t="shared" si="9"/>
        <v>0</v>
      </c>
      <c r="Q24" s="44">
        <f t="shared" si="10"/>
        <v>7.5396638206204694E-2</v>
      </c>
    </row>
    <row r="25" spans="1:17" ht="45" outlineLevel="1">
      <c r="A25" s="22"/>
      <c r="B25" s="22" t="s">
        <v>159</v>
      </c>
      <c r="C25" s="22" t="s">
        <v>160</v>
      </c>
      <c r="D25" s="94">
        <v>1305.6300000000001</v>
      </c>
      <c r="E25" s="96">
        <v>0</v>
      </c>
      <c r="F25" s="96">
        <v>1110.75</v>
      </c>
      <c r="G25" s="96">
        <v>0</v>
      </c>
      <c r="H25" s="96">
        <v>113.5</v>
      </c>
      <c r="I25" s="96">
        <v>0</v>
      </c>
      <c r="J25" s="96">
        <v>81.38</v>
      </c>
      <c r="L25" s="43">
        <f t="shared" si="5"/>
        <v>0</v>
      </c>
      <c r="M25" s="43">
        <f t="shared" si="6"/>
        <v>0.85073872383447069</v>
      </c>
      <c r="N25" s="43">
        <f t="shared" si="7"/>
        <v>0</v>
      </c>
      <c r="O25" s="43">
        <f t="shared" si="8"/>
        <v>8.6931213284008477E-2</v>
      </c>
      <c r="P25" s="43">
        <f t="shared" si="9"/>
        <v>0</v>
      </c>
      <c r="Q25" s="44">
        <f t="shared" si="10"/>
        <v>6.2330062881520792E-2</v>
      </c>
    </row>
    <row r="26" spans="1:17" ht="54" outlineLevel="1">
      <c r="A26" s="15"/>
      <c r="B26" s="15" t="s">
        <v>162</v>
      </c>
      <c r="C26" s="15" t="s">
        <v>163</v>
      </c>
      <c r="D26" s="94">
        <v>393.9</v>
      </c>
      <c r="E26" s="95">
        <v>0</v>
      </c>
      <c r="F26" s="95">
        <v>379.9</v>
      </c>
      <c r="G26" s="95">
        <v>0</v>
      </c>
      <c r="H26" s="95">
        <v>9</v>
      </c>
      <c r="I26" s="95">
        <v>0</v>
      </c>
      <c r="J26" s="95">
        <v>5</v>
      </c>
      <c r="L26" s="43">
        <f t="shared" si="5"/>
        <v>0</v>
      </c>
      <c r="M26" s="43">
        <f t="shared" si="6"/>
        <v>0.96445798425996443</v>
      </c>
      <c r="N26" s="43">
        <f t="shared" si="7"/>
        <v>0</v>
      </c>
      <c r="O26" s="43">
        <f t="shared" si="8"/>
        <v>2.284843869002285E-2</v>
      </c>
      <c r="P26" s="43">
        <f t="shared" si="9"/>
        <v>0</v>
      </c>
      <c r="Q26" s="44">
        <f t="shared" si="10"/>
        <v>1.2693577050012695E-2</v>
      </c>
    </row>
    <row r="27" spans="1:17" ht="72" outlineLevel="1">
      <c r="A27" s="22"/>
      <c r="B27" s="22" t="s">
        <v>165</v>
      </c>
      <c r="C27" s="22" t="s">
        <v>166</v>
      </c>
      <c r="D27" s="94">
        <v>210.523</v>
      </c>
      <c r="E27" s="96">
        <v>0</v>
      </c>
      <c r="F27" s="96">
        <v>199.57300000000001</v>
      </c>
      <c r="G27" s="96">
        <v>0</v>
      </c>
      <c r="H27" s="96">
        <v>5.5</v>
      </c>
      <c r="I27" s="96">
        <v>0</v>
      </c>
      <c r="J27" s="96">
        <v>5.45</v>
      </c>
      <c r="L27" s="43">
        <f t="shared" si="5"/>
        <v>0</v>
      </c>
      <c r="M27" s="43">
        <f t="shared" si="6"/>
        <v>0.94798668079022252</v>
      </c>
      <c r="N27" s="43">
        <f t="shared" si="7"/>
        <v>0</v>
      </c>
      <c r="O27" s="43">
        <f t="shared" si="8"/>
        <v>2.6125411475230734E-2</v>
      </c>
      <c r="P27" s="43">
        <f t="shared" si="9"/>
        <v>0</v>
      </c>
      <c r="Q27" s="44">
        <f t="shared" si="10"/>
        <v>2.5887907734546821E-2</v>
      </c>
    </row>
    <row r="28" spans="1:17" ht="45" outlineLevel="1">
      <c r="A28" s="15"/>
      <c r="B28" s="15" t="s">
        <v>250</v>
      </c>
      <c r="C28" s="15" t="s">
        <v>251</v>
      </c>
      <c r="D28" s="94">
        <v>299.3</v>
      </c>
      <c r="E28" s="95">
        <v>0</v>
      </c>
      <c r="F28" s="95">
        <v>287.05</v>
      </c>
      <c r="G28" s="95">
        <v>0</v>
      </c>
      <c r="H28" s="95">
        <v>4.5</v>
      </c>
      <c r="I28" s="95">
        <v>0</v>
      </c>
      <c r="J28" s="95">
        <v>7.75</v>
      </c>
      <c r="L28" s="43">
        <f t="shared" si="5"/>
        <v>0</v>
      </c>
      <c r="M28" s="43">
        <f t="shared" si="6"/>
        <v>0.95907116605412635</v>
      </c>
      <c r="N28" s="43">
        <f t="shared" si="7"/>
        <v>0</v>
      </c>
      <c r="O28" s="43">
        <f t="shared" si="8"/>
        <v>1.503508185766789E-2</v>
      </c>
      <c r="P28" s="43">
        <f t="shared" si="9"/>
        <v>0</v>
      </c>
      <c r="Q28" s="44">
        <f t="shared" si="10"/>
        <v>2.5893752088205813E-2</v>
      </c>
    </row>
    <row r="29" spans="1:17" ht="45" outlineLevel="1">
      <c r="A29" s="22"/>
      <c r="B29" s="22" t="s">
        <v>168</v>
      </c>
      <c r="C29" s="22" t="s">
        <v>169</v>
      </c>
      <c r="D29" s="94">
        <v>495.54</v>
      </c>
      <c r="E29" s="96">
        <v>0</v>
      </c>
      <c r="F29" s="96">
        <v>434.24</v>
      </c>
      <c r="G29" s="96">
        <v>0</v>
      </c>
      <c r="H29" s="96">
        <v>18.3</v>
      </c>
      <c r="I29" s="96">
        <v>0</v>
      </c>
      <c r="J29" s="96">
        <v>43</v>
      </c>
      <c r="L29" s="43">
        <f t="shared" si="5"/>
        <v>0</v>
      </c>
      <c r="M29" s="43">
        <f t="shared" si="6"/>
        <v>0.87629656536303824</v>
      </c>
      <c r="N29" s="43">
        <f t="shared" si="7"/>
        <v>0</v>
      </c>
      <c r="O29" s="43">
        <f t="shared" si="8"/>
        <v>3.6929410340234899E-2</v>
      </c>
      <c r="P29" s="43">
        <f t="shared" si="9"/>
        <v>0</v>
      </c>
      <c r="Q29" s="44">
        <f t="shared" si="10"/>
        <v>8.6774024296726801E-2</v>
      </c>
    </row>
    <row r="30" spans="1:17" ht="18" outlineLevel="1">
      <c r="A30" s="15"/>
      <c r="B30" s="15" t="s">
        <v>176</v>
      </c>
      <c r="C30" s="15" t="s">
        <v>178</v>
      </c>
      <c r="D30" s="94">
        <v>540.125</v>
      </c>
      <c r="E30" s="95">
        <v>0</v>
      </c>
      <c r="F30" s="95">
        <v>482.77499999999998</v>
      </c>
      <c r="G30" s="95">
        <v>0</v>
      </c>
      <c r="H30" s="95">
        <v>29.8</v>
      </c>
      <c r="I30" s="95">
        <v>0</v>
      </c>
      <c r="J30" s="95">
        <v>27.55</v>
      </c>
      <c r="L30" s="43">
        <f t="shared" si="5"/>
        <v>0</v>
      </c>
      <c r="M30" s="43">
        <f t="shared" si="6"/>
        <v>0.8938208747975005</v>
      </c>
      <c r="N30" s="43">
        <f t="shared" si="7"/>
        <v>0</v>
      </c>
      <c r="O30" s="43">
        <f t="shared" si="8"/>
        <v>5.5172413793103448E-2</v>
      </c>
      <c r="P30" s="43">
        <f t="shared" si="9"/>
        <v>0</v>
      </c>
      <c r="Q30" s="44">
        <f t="shared" si="10"/>
        <v>5.1006711409395972E-2</v>
      </c>
    </row>
    <row r="31" spans="1:17" ht="27" outlineLevel="1">
      <c r="A31" s="22"/>
      <c r="B31" s="22" t="s">
        <v>179</v>
      </c>
      <c r="C31" s="22" t="s">
        <v>181</v>
      </c>
      <c r="D31" s="94">
        <v>1065.2070000000001</v>
      </c>
      <c r="E31" s="96">
        <v>0</v>
      </c>
      <c r="F31" s="96">
        <v>1015.217</v>
      </c>
      <c r="G31" s="96">
        <v>0</v>
      </c>
      <c r="H31" s="96">
        <v>19.399999999999999</v>
      </c>
      <c r="I31" s="96">
        <v>0</v>
      </c>
      <c r="J31" s="96">
        <v>30.59</v>
      </c>
      <c r="L31" s="43">
        <f t="shared" si="5"/>
        <v>0</v>
      </c>
      <c r="M31" s="43">
        <f t="shared" si="6"/>
        <v>0.95307015443946563</v>
      </c>
      <c r="N31" s="43">
        <f t="shared" si="7"/>
        <v>0</v>
      </c>
      <c r="O31" s="43">
        <f t="shared" si="8"/>
        <v>1.8212422561999682E-2</v>
      </c>
      <c r="P31" s="43">
        <f t="shared" si="9"/>
        <v>0</v>
      </c>
      <c r="Q31" s="44">
        <f t="shared" si="10"/>
        <v>2.8717422998534553E-2</v>
      </c>
    </row>
    <row r="32" spans="1:17" ht="18" outlineLevel="1">
      <c r="A32" s="15"/>
      <c r="B32" s="15" t="s">
        <v>182</v>
      </c>
      <c r="C32" s="15" t="s">
        <v>184</v>
      </c>
      <c r="D32" s="94">
        <v>765.69</v>
      </c>
      <c r="E32" s="95">
        <v>0</v>
      </c>
      <c r="F32" s="95">
        <v>699.24</v>
      </c>
      <c r="G32" s="95">
        <v>0</v>
      </c>
      <c r="H32" s="95">
        <v>29.1</v>
      </c>
      <c r="I32" s="95">
        <v>0</v>
      </c>
      <c r="J32" s="95">
        <v>37.35</v>
      </c>
      <c r="L32" s="43">
        <f t="shared" si="5"/>
        <v>0</v>
      </c>
      <c r="M32" s="43">
        <f t="shared" si="6"/>
        <v>0.9132155310896054</v>
      </c>
      <c r="N32" s="43">
        <f t="shared" si="7"/>
        <v>0</v>
      </c>
      <c r="O32" s="43">
        <f t="shared" si="8"/>
        <v>3.800493672373937E-2</v>
      </c>
      <c r="P32" s="43">
        <f t="shared" si="9"/>
        <v>0</v>
      </c>
      <c r="Q32" s="44">
        <f t="shared" si="10"/>
        <v>4.8779532186655171E-2</v>
      </c>
    </row>
    <row r="33" spans="1:17" ht="36" outlineLevel="1">
      <c r="A33" s="22"/>
      <c r="B33" s="22" t="s">
        <v>185</v>
      </c>
      <c r="C33" s="22" t="s">
        <v>187</v>
      </c>
      <c r="D33" s="94">
        <v>442</v>
      </c>
      <c r="E33" s="96">
        <v>0</v>
      </c>
      <c r="F33" s="96">
        <v>408.8</v>
      </c>
      <c r="G33" s="96">
        <v>0</v>
      </c>
      <c r="H33" s="96">
        <v>19.350000000000001</v>
      </c>
      <c r="I33" s="96">
        <v>0</v>
      </c>
      <c r="J33" s="96">
        <v>13.85</v>
      </c>
      <c r="L33" s="43">
        <f t="shared" si="5"/>
        <v>0</v>
      </c>
      <c r="M33" s="43">
        <f t="shared" si="6"/>
        <v>0.92488687782805434</v>
      </c>
      <c r="N33" s="43">
        <f t="shared" si="7"/>
        <v>0</v>
      </c>
      <c r="O33" s="43">
        <f t="shared" si="8"/>
        <v>4.3778280542986429E-2</v>
      </c>
      <c r="P33" s="43">
        <f t="shared" si="9"/>
        <v>0</v>
      </c>
      <c r="Q33" s="44">
        <f t="shared" si="10"/>
        <v>3.1334841628959276E-2</v>
      </c>
    </row>
    <row r="34" spans="1:17" ht="45" outlineLevel="1">
      <c r="A34" s="15"/>
      <c r="B34" s="15" t="s">
        <v>189</v>
      </c>
      <c r="C34" s="15" t="s">
        <v>190</v>
      </c>
      <c r="D34" s="94">
        <v>1127.75</v>
      </c>
      <c r="E34" s="95">
        <v>0</v>
      </c>
      <c r="F34" s="95">
        <v>1050.95</v>
      </c>
      <c r="G34" s="95">
        <v>0</v>
      </c>
      <c r="H34" s="95">
        <v>39</v>
      </c>
      <c r="I34" s="95">
        <v>0</v>
      </c>
      <c r="J34" s="95">
        <v>37.799999999999997</v>
      </c>
      <c r="L34" s="43">
        <f t="shared" si="5"/>
        <v>0</v>
      </c>
      <c r="M34" s="43">
        <f t="shared" si="6"/>
        <v>0.93189980048769683</v>
      </c>
      <c r="N34" s="43">
        <f t="shared" si="7"/>
        <v>0</v>
      </c>
      <c r="O34" s="43">
        <f t="shared" si="8"/>
        <v>3.4582132564841501E-2</v>
      </c>
      <c r="P34" s="43">
        <f t="shared" si="9"/>
        <v>0</v>
      </c>
      <c r="Q34" s="44">
        <f t="shared" si="10"/>
        <v>3.3518066947461761E-2</v>
      </c>
    </row>
    <row r="35" spans="1:17" ht="27" outlineLevel="1">
      <c r="A35" s="22"/>
      <c r="B35" s="22" t="s">
        <v>192</v>
      </c>
      <c r="C35" s="22" t="s">
        <v>193</v>
      </c>
      <c r="D35" s="94">
        <v>474.45499999999998</v>
      </c>
      <c r="E35" s="96">
        <v>0</v>
      </c>
      <c r="F35" s="96">
        <v>434.35500000000002</v>
      </c>
      <c r="G35" s="96">
        <v>0</v>
      </c>
      <c r="H35" s="96">
        <v>13.9</v>
      </c>
      <c r="I35" s="96">
        <v>0</v>
      </c>
      <c r="J35" s="96">
        <v>26.2</v>
      </c>
      <c r="L35" s="43">
        <f t="shared" si="5"/>
        <v>0</v>
      </c>
      <c r="M35" s="43">
        <f t="shared" si="6"/>
        <v>0.91548197405444143</v>
      </c>
      <c r="N35" s="43">
        <f t="shared" si="7"/>
        <v>0</v>
      </c>
      <c r="O35" s="43">
        <f t="shared" si="8"/>
        <v>2.9296772085866944E-2</v>
      </c>
      <c r="P35" s="43">
        <f t="shared" si="9"/>
        <v>0</v>
      </c>
      <c r="Q35" s="44">
        <f t="shared" si="10"/>
        <v>5.5221253859691649E-2</v>
      </c>
    </row>
    <row r="36" spans="1:17" ht="36" outlineLevel="1">
      <c r="A36" s="15"/>
      <c r="B36" s="15" t="s">
        <v>195</v>
      </c>
      <c r="C36" s="15" t="s">
        <v>196</v>
      </c>
      <c r="D36" s="94">
        <v>273.36</v>
      </c>
      <c r="E36" s="95">
        <v>0</v>
      </c>
      <c r="F36" s="95">
        <v>253.46</v>
      </c>
      <c r="G36" s="95">
        <v>0</v>
      </c>
      <c r="H36" s="95">
        <v>2.5499999999999998</v>
      </c>
      <c r="I36" s="95">
        <v>0</v>
      </c>
      <c r="J36" s="95">
        <v>17.350000000000001</v>
      </c>
      <c r="L36" s="43">
        <f t="shared" si="5"/>
        <v>0</v>
      </c>
      <c r="M36" s="43">
        <f t="shared" si="6"/>
        <v>0.92720222417325138</v>
      </c>
      <c r="N36" s="43">
        <f t="shared" si="7"/>
        <v>0</v>
      </c>
      <c r="O36" s="43">
        <f t="shared" si="8"/>
        <v>9.3283582089552231E-3</v>
      </c>
      <c r="P36" s="43">
        <f t="shared" si="9"/>
        <v>0</v>
      </c>
      <c r="Q36" s="44">
        <f t="shared" si="10"/>
        <v>6.3469417617793386E-2</v>
      </c>
    </row>
    <row r="37" spans="1:17" ht="27" outlineLevel="1">
      <c r="A37" s="22"/>
      <c r="B37" s="22" t="s">
        <v>198</v>
      </c>
      <c r="C37" s="22" t="s">
        <v>199</v>
      </c>
      <c r="D37" s="94">
        <v>168.1</v>
      </c>
      <c r="E37" s="96">
        <v>0</v>
      </c>
      <c r="F37" s="96">
        <v>166.6</v>
      </c>
      <c r="G37" s="96">
        <v>0</v>
      </c>
      <c r="H37" s="96">
        <v>0</v>
      </c>
      <c r="I37" s="96">
        <v>0</v>
      </c>
      <c r="J37" s="96">
        <v>1.5</v>
      </c>
      <c r="L37" s="43">
        <f t="shared" si="5"/>
        <v>0</v>
      </c>
      <c r="M37" s="43">
        <f t="shared" si="6"/>
        <v>0.99107674003569302</v>
      </c>
      <c r="N37" s="43">
        <f t="shared" si="7"/>
        <v>0</v>
      </c>
      <c r="O37" s="43">
        <f t="shared" si="8"/>
        <v>0</v>
      </c>
      <c r="P37" s="43">
        <f t="shared" si="9"/>
        <v>0</v>
      </c>
      <c r="Q37" s="44">
        <f t="shared" si="10"/>
        <v>8.92325996430696E-3</v>
      </c>
    </row>
    <row r="38" spans="1:17" ht="36" outlineLevel="1">
      <c r="A38" s="15"/>
      <c r="B38" s="41" t="s">
        <v>201</v>
      </c>
      <c r="C38" s="41" t="s">
        <v>202</v>
      </c>
      <c r="D38" s="94">
        <v>1263.9100000000001</v>
      </c>
      <c r="E38" s="95">
        <v>163.5</v>
      </c>
      <c r="F38" s="95">
        <v>179.18</v>
      </c>
      <c r="G38" s="95">
        <v>138</v>
      </c>
      <c r="H38" s="95">
        <v>648.38</v>
      </c>
      <c r="I38" s="95">
        <v>31.5</v>
      </c>
      <c r="J38" s="95">
        <v>103.35</v>
      </c>
      <c r="L38" s="43">
        <f t="shared" si="5"/>
        <v>0.12936047661621475</v>
      </c>
      <c r="M38" s="43">
        <f t="shared" si="6"/>
        <v>0.14176642324216124</v>
      </c>
      <c r="N38" s="43">
        <f t="shared" si="7"/>
        <v>0.10918498943753906</v>
      </c>
      <c r="O38" s="43">
        <f t="shared" si="8"/>
        <v>0.51299538732979399</v>
      </c>
      <c r="P38" s="43">
        <f t="shared" si="9"/>
        <v>2.492266063248174E-2</v>
      </c>
      <c r="Q38" s="44">
        <f t="shared" si="10"/>
        <v>8.1770062741809132E-2</v>
      </c>
    </row>
    <row r="39" spans="1:17" ht="27" outlineLevel="1">
      <c r="A39" s="22"/>
      <c r="B39" s="22" t="s">
        <v>203</v>
      </c>
      <c r="C39" s="22" t="s">
        <v>204</v>
      </c>
      <c r="D39" s="94">
        <v>517</v>
      </c>
      <c r="E39" s="96">
        <v>0</v>
      </c>
      <c r="F39" s="96">
        <v>431.5</v>
      </c>
      <c r="G39" s="96">
        <v>0</v>
      </c>
      <c r="H39" s="96">
        <v>73.95</v>
      </c>
      <c r="I39" s="96">
        <v>0</v>
      </c>
      <c r="J39" s="96">
        <v>11.55</v>
      </c>
      <c r="L39" s="43">
        <f t="shared" si="5"/>
        <v>0</v>
      </c>
      <c r="M39" s="43">
        <f t="shared" si="6"/>
        <v>0.83462282398452614</v>
      </c>
      <c r="N39" s="43">
        <f t="shared" si="7"/>
        <v>0</v>
      </c>
      <c r="O39" s="43">
        <f t="shared" si="8"/>
        <v>0.14303675048355899</v>
      </c>
      <c r="P39" s="43">
        <f t="shared" si="9"/>
        <v>0</v>
      </c>
      <c r="Q39" s="44">
        <f t="shared" si="10"/>
        <v>2.2340425531914895E-2</v>
      </c>
    </row>
    <row r="40" spans="1:17" ht="27" outlineLevel="1">
      <c r="A40" s="15"/>
      <c r="B40" s="15" t="s">
        <v>206</v>
      </c>
      <c r="C40" s="15" t="s">
        <v>207</v>
      </c>
      <c r="D40" s="94">
        <v>2151.9</v>
      </c>
      <c r="E40" s="95">
        <v>0</v>
      </c>
      <c r="F40" s="95">
        <v>1811.85</v>
      </c>
      <c r="G40" s="95">
        <v>0</v>
      </c>
      <c r="H40" s="95">
        <v>141.1</v>
      </c>
      <c r="I40" s="95">
        <v>0</v>
      </c>
      <c r="J40" s="95">
        <v>198.95</v>
      </c>
      <c r="L40" s="43">
        <f t="shared" si="5"/>
        <v>0</v>
      </c>
      <c r="M40" s="43">
        <f t="shared" si="6"/>
        <v>0.84197685766067187</v>
      </c>
      <c r="N40" s="43">
        <f t="shared" si="7"/>
        <v>0</v>
      </c>
      <c r="O40" s="43">
        <f t="shared" si="8"/>
        <v>6.5569961429434442E-2</v>
      </c>
      <c r="P40" s="43">
        <f t="shared" si="9"/>
        <v>0</v>
      </c>
      <c r="Q40" s="44">
        <f t="shared" si="10"/>
        <v>9.2453180909893573E-2</v>
      </c>
    </row>
    <row r="41" spans="1:17" ht="72" outlineLevel="1">
      <c r="A41" s="22"/>
      <c r="B41" s="22" t="s">
        <v>209</v>
      </c>
      <c r="C41" s="22" t="s">
        <v>210</v>
      </c>
      <c r="D41" s="94">
        <v>648.23499999999899</v>
      </c>
      <c r="E41" s="96">
        <v>0</v>
      </c>
      <c r="F41" s="96">
        <v>532.854999999999</v>
      </c>
      <c r="G41" s="96">
        <v>0</v>
      </c>
      <c r="H41" s="96">
        <v>57.1</v>
      </c>
      <c r="I41" s="96">
        <v>0</v>
      </c>
      <c r="J41" s="96">
        <v>58.28</v>
      </c>
      <c r="L41" s="43">
        <f t="shared" si="5"/>
        <v>0</v>
      </c>
      <c r="M41" s="43">
        <f t="shared" si="6"/>
        <v>0.8220089936519932</v>
      </c>
      <c r="N41" s="43">
        <f t="shared" si="7"/>
        <v>0</v>
      </c>
      <c r="O41" s="43">
        <f t="shared" si="8"/>
        <v>8.8085339421660497E-2</v>
      </c>
      <c r="P41" s="43">
        <f t="shared" si="9"/>
        <v>0</v>
      </c>
      <c r="Q41" s="44">
        <f t="shared" si="10"/>
        <v>8.99056669263463E-2</v>
      </c>
    </row>
    <row r="42" spans="1:17" ht="27" outlineLevel="1">
      <c r="A42" s="15"/>
      <c r="B42" s="15" t="s">
        <v>212</v>
      </c>
      <c r="C42" s="15" t="s">
        <v>213</v>
      </c>
      <c r="D42" s="94">
        <v>1473.16</v>
      </c>
      <c r="E42" s="95">
        <v>0</v>
      </c>
      <c r="F42" s="95">
        <v>1266.46</v>
      </c>
      <c r="G42" s="95">
        <v>0</v>
      </c>
      <c r="H42" s="95">
        <v>108.3</v>
      </c>
      <c r="I42" s="95">
        <v>0</v>
      </c>
      <c r="J42" s="95">
        <v>98.4</v>
      </c>
      <c r="L42" s="43">
        <f t="shared" si="5"/>
        <v>0</v>
      </c>
      <c r="M42" s="43">
        <f t="shared" si="6"/>
        <v>0.85968937522061417</v>
      </c>
      <c r="N42" s="43">
        <f t="shared" si="7"/>
        <v>0</v>
      </c>
      <c r="O42" s="43">
        <f t="shared" si="8"/>
        <v>7.3515436205164403E-2</v>
      </c>
      <c r="P42" s="43">
        <f t="shared" si="9"/>
        <v>0</v>
      </c>
      <c r="Q42" s="44">
        <f t="shared" si="10"/>
        <v>6.6795188574221398E-2</v>
      </c>
    </row>
    <row r="43" spans="1:17" outlineLevel="1">
      <c r="A43" s="22"/>
      <c r="B43" s="22" t="s">
        <v>215</v>
      </c>
      <c r="C43" s="22" t="s">
        <v>216</v>
      </c>
      <c r="D43" s="94">
        <v>653.63</v>
      </c>
      <c r="E43" s="96">
        <v>0</v>
      </c>
      <c r="F43" s="96">
        <v>588.4</v>
      </c>
      <c r="G43" s="96">
        <v>0</v>
      </c>
      <c r="H43" s="96">
        <v>0</v>
      </c>
      <c r="I43" s="96">
        <v>0</v>
      </c>
      <c r="J43" s="96">
        <v>65.23</v>
      </c>
      <c r="L43" s="43">
        <f t="shared" si="5"/>
        <v>0</v>
      </c>
      <c r="M43" s="43">
        <f t="shared" si="6"/>
        <v>0.9002034790324801</v>
      </c>
      <c r="N43" s="43">
        <f t="shared" si="7"/>
        <v>0</v>
      </c>
      <c r="O43" s="43">
        <f t="shared" si="8"/>
        <v>0</v>
      </c>
      <c r="P43" s="43">
        <f t="shared" si="9"/>
        <v>0</v>
      </c>
      <c r="Q43" s="44">
        <f t="shared" si="10"/>
        <v>9.9796520967519856E-2</v>
      </c>
    </row>
    <row r="44" spans="1:17" ht="18" outlineLevel="1">
      <c r="A44" s="15"/>
      <c r="B44" s="15" t="s">
        <v>217</v>
      </c>
      <c r="C44" s="15" t="s">
        <v>218</v>
      </c>
      <c r="D44" s="94">
        <v>270.91000000000003</v>
      </c>
      <c r="E44" s="95">
        <v>0</v>
      </c>
      <c r="F44" s="95">
        <v>225.29</v>
      </c>
      <c r="G44" s="95">
        <v>0</v>
      </c>
      <c r="H44" s="95">
        <v>7</v>
      </c>
      <c r="I44" s="95">
        <v>0</v>
      </c>
      <c r="J44" s="95">
        <v>38.619999999999997</v>
      </c>
      <c r="L44" s="43">
        <f t="shared" si="5"/>
        <v>0</v>
      </c>
      <c r="M44" s="43">
        <f t="shared" si="6"/>
        <v>0.83160459193089942</v>
      </c>
      <c r="N44" s="43">
        <f t="shared" si="7"/>
        <v>0</v>
      </c>
      <c r="O44" s="43">
        <f t="shared" si="8"/>
        <v>2.5838839466981654E-2</v>
      </c>
      <c r="P44" s="43">
        <f t="shared" si="9"/>
        <v>0</v>
      </c>
      <c r="Q44" s="44">
        <f t="shared" si="10"/>
        <v>0.14255656860211877</v>
      </c>
    </row>
    <row r="45" spans="1:17" ht="36" outlineLevel="1">
      <c r="A45" s="22"/>
      <c r="B45" s="22" t="s">
        <v>220</v>
      </c>
      <c r="C45" s="22" t="s">
        <v>221</v>
      </c>
      <c r="D45" s="94">
        <v>1174.1199999999999</v>
      </c>
      <c r="E45" s="96">
        <v>0</v>
      </c>
      <c r="F45" s="96">
        <v>877.8</v>
      </c>
      <c r="G45" s="96">
        <v>0</v>
      </c>
      <c r="H45" s="96">
        <v>117.72</v>
      </c>
      <c r="I45" s="96">
        <v>0</v>
      </c>
      <c r="J45" s="96">
        <v>178.6</v>
      </c>
      <c r="L45" s="43">
        <f t="shared" si="5"/>
        <v>0</v>
      </c>
      <c r="M45" s="43">
        <f t="shared" si="6"/>
        <v>0.7476237522570095</v>
      </c>
      <c r="N45" s="43">
        <f t="shared" si="7"/>
        <v>0</v>
      </c>
      <c r="O45" s="43">
        <f t="shared" si="8"/>
        <v>0.10026232412359896</v>
      </c>
      <c r="P45" s="43">
        <f t="shared" si="9"/>
        <v>0</v>
      </c>
      <c r="Q45" s="44">
        <f t="shared" si="10"/>
        <v>0.15211392361939155</v>
      </c>
    </row>
    <row r="46" spans="1:17" ht="27" outlineLevel="1">
      <c r="A46" s="15"/>
      <c r="B46" s="15" t="s">
        <v>223</v>
      </c>
      <c r="C46" s="15" t="s">
        <v>224</v>
      </c>
      <c r="D46" s="94">
        <v>272.75</v>
      </c>
      <c r="E46" s="95">
        <v>0</v>
      </c>
      <c r="F46" s="95">
        <v>218.65</v>
      </c>
      <c r="G46" s="95">
        <v>0</v>
      </c>
      <c r="H46" s="95">
        <v>33.799999999999997</v>
      </c>
      <c r="I46" s="95">
        <v>0</v>
      </c>
      <c r="J46" s="95">
        <v>20.3</v>
      </c>
      <c r="L46" s="43">
        <f t="shared" si="5"/>
        <v>0</v>
      </c>
      <c r="M46" s="43">
        <f t="shared" si="6"/>
        <v>0.80164986251145742</v>
      </c>
      <c r="N46" s="43">
        <f t="shared" si="7"/>
        <v>0</v>
      </c>
      <c r="O46" s="43">
        <f t="shared" si="8"/>
        <v>0.12392300641613198</v>
      </c>
      <c r="P46" s="43">
        <f t="shared" si="9"/>
        <v>0</v>
      </c>
      <c r="Q46" s="44">
        <f t="shared" si="10"/>
        <v>7.4427131072410641E-2</v>
      </c>
    </row>
    <row r="47" spans="1:17" outlineLevel="1">
      <c r="A47" s="22"/>
      <c r="B47" s="22" t="s">
        <v>226</v>
      </c>
      <c r="C47" s="22" t="s">
        <v>227</v>
      </c>
      <c r="D47" s="94">
        <v>482.16</v>
      </c>
      <c r="E47" s="96">
        <v>0</v>
      </c>
      <c r="F47" s="96">
        <v>422.36</v>
      </c>
      <c r="G47" s="96">
        <v>0</v>
      </c>
      <c r="H47" s="96">
        <v>21.3</v>
      </c>
      <c r="I47" s="96">
        <v>0</v>
      </c>
      <c r="J47" s="96">
        <v>38.5</v>
      </c>
      <c r="L47" s="43">
        <f t="shared" si="5"/>
        <v>0</v>
      </c>
      <c r="M47" s="43">
        <f t="shared" si="6"/>
        <v>0.87597478015596486</v>
      </c>
      <c r="N47" s="43">
        <f t="shared" si="7"/>
        <v>0</v>
      </c>
      <c r="O47" s="43">
        <f t="shared" si="8"/>
        <v>4.4176207068193127E-2</v>
      </c>
      <c r="P47" s="43">
        <f t="shared" si="9"/>
        <v>0</v>
      </c>
      <c r="Q47" s="44">
        <f t="shared" si="10"/>
        <v>7.984901277584204E-2</v>
      </c>
    </row>
    <row r="48" spans="1:17" ht="45" outlineLevel="1">
      <c r="A48" s="15"/>
      <c r="B48" s="15" t="s">
        <v>228</v>
      </c>
      <c r="C48" s="15" t="s">
        <v>229</v>
      </c>
      <c r="D48" s="94">
        <v>2291.0949999999998</v>
      </c>
      <c r="E48" s="95">
        <v>0</v>
      </c>
      <c r="F48" s="95">
        <v>1943.1980000000001</v>
      </c>
      <c r="G48" s="95">
        <v>0</v>
      </c>
      <c r="H48" s="95">
        <v>162.447</v>
      </c>
      <c r="I48" s="95">
        <v>0</v>
      </c>
      <c r="J48" s="95">
        <v>185.45</v>
      </c>
      <c r="L48" s="43">
        <f t="shared" si="5"/>
        <v>0</v>
      </c>
      <c r="M48" s="43">
        <f t="shared" si="6"/>
        <v>0.8481525209561368</v>
      </c>
      <c r="N48" s="43">
        <f t="shared" si="7"/>
        <v>0</v>
      </c>
      <c r="O48" s="43">
        <f t="shared" si="8"/>
        <v>7.090365087436358E-2</v>
      </c>
      <c r="P48" s="43">
        <f t="shared" si="9"/>
        <v>0</v>
      </c>
      <c r="Q48" s="44">
        <f t="shared" si="10"/>
        <v>8.0943828169499743E-2</v>
      </c>
    </row>
    <row r="49" spans="1:17" ht="27" outlineLevel="1">
      <c r="A49" s="22"/>
      <c r="B49" s="22" t="s">
        <v>231</v>
      </c>
      <c r="C49" s="22" t="s">
        <v>232</v>
      </c>
      <c r="D49" s="94">
        <v>449.99</v>
      </c>
      <c r="E49" s="96">
        <v>0</v>
      </c>
      <c r="F49" s="96">
        <v>418.28</v>
      </c>
      <c r="G49" s="96">
        <v>0</v>
      </c>
      <c r="H49" s="96">
        <v>15.76</v>
      </c>
      <c r="I49" s="96">
        <v>0</v>
      </c>
      <c r="J49" s="96">
        <v>15.95</v>
      </c>
      <c r="L49" s="43">
        <f t="shared" si="5"/>
        <v>0</v>
      </c>
      <c r="M49" s="43">
        <f t="shared" si="6"/>
        <v>0.92953176737260823</v>
      </c>
      <c r="N49" s="43">
        <f t="shared" si="7"/>
        <v>0</v>
      </c>
      <c r="O49" s="43">
        <f t="shared" si="8"/>
        <v>3.5023000511122469E-2</v>
      </c>
      <c r="P49" s="43">
        <f t="shared" si="9"/>
        <v>0</v>
      </c>
      <c r="Q49" s="44">
        <f t="shared" si="10"/>
        <v>3.5445232116269251E-2</v>
      </c>
    </row>
    <row r="50" spans="1:17" ht="27" outlineLevel="1">
      <c r="A50" s="15"/>
      <c r="B50" s="15" t="s">
        <v>234</v>
      </c>
      <c r="C50" s="15" t="s">
        <v>235</v>
      </c>
      <c r="D50" s="94">
        <v>195.2</v>
      </c>
      <c r="E50" s="95">
        <v>0</v>
      </c>
      <c r="F50" s="95">
        <v>173.6</v>
      </c>
      <c r="G50" s="95">
        <v>0</v>
      </c>
      <c r="H50" s="95">
        <v>10.8</v>
      </c>
      <c r="I50" s="95">
        <v>0</v>
      </c>
      <c r="J50" s="95">
        <v>10.8</v>
      </c>
      <c r="L50" s="43">
        <f t="shared" si="5"/>
        <v>0</v>
      </c>
      <c r="M50" s="43">
        <f t="shared" si="6"/>
        <v>0.88934426229508201</v>
      </c>
      <c r="N50" s="43">
        <f t="shared" si="7"/>
        <v>0</v>
      </c>
      <c r="O50" s="43">
        <f t="shared" si="8"/>
        <v>5.5327868852459022E-2</v>
      </c>
      <c r="P50" s="43">
        <f t="shared" si="9"/>
        <v>0</v>
      </c>
      <c r="Q50" s="44">
        <f t="shared" si="10"/>
        <v>5.5327868852459022E-2</v>
      </c>
    </row>
    <row r="51" spans="1:17" ht="18" outlineLevel="1">
      <c r="A51" s="22"/>
      <c r="B51" s="22" t="s">
        <v>237</v>
      </c>
      <c r="C51" s="22" t="s">
        <v>238</v>
      </c>
      <c r="D51" s="94">
        <v>583.36</v>
      </c>
      <c r="E51" s="96">
        <v>0</v>
      </c>
      <c r="F51" s="96">
        <v>472.58</v>
      </c>
      <c r="G51" s="96">
        <v>0</v>
      </c>
      <c r="H51" s="96">
        <v>40.44</v>
      </c>
      <c r="I51" s="96">
        <v>0</v>
      </c>
      <c r="J51" s="96">
        <v>70.34</v>
      </c>
      <c r="L51" s="43">
        <f t="shared" si="5"/>
        <v>0</v>
      </c>
      <c r="M51" s="43">
        <f t="shared" si="6"/>
        <v>0.81010010970927038</v>
      </c>
      <c r="N51" s="43">
        <f t="shared" si="7"/>
        <v>0</v>
      </c>
      <c r="O51" s="43">
        <f t="shared" si="8"/>
        <v>6.9322545255074045E-2</v>
      </c>
      <c r="P51" s="43">
        <f t="shared" si="9"/>
        <v>0</v>
      </c>
      <c r="Q51" s="44">
        <f t="shared" si="10"/>
        <v>0.12057734503565552</v>
      </c>
    </row>
    <row r="52" spans="1:17" ht="18">
      <c r="B52" s="15" t="s">
        <v>252</v>
      </c>
      <c r="D52" s="35">
        <f>D9-D38</f>
        <v>29304.423999999999</v>
      </c>
      <c r="E52" s="35">
        <f t="shared" ref="E52:J52" si="11">E9-E38</f>
        <v>0</v>
      </c>
      <c r="F52" s="35">
        <f t="shared" si="11"/>
        <v>25538.543999999998</v>
      </c>
      <c r="G52" s="35">
        <f t="shared" si="11"/>
        <v>0</v>
      </c>
      <c r="H52" s="35">
        <f t="shared" si="11"/>
        <v>1637.0450000000001</v>
      </c>
      <c r="I52" s="35">
        <f t="shared" si="11"/>
        <v>0</v>
      </c>
      <c r="J52" s="35">
        <f t="shared" si="11"/>
        <v>2128.835</v>
      </c>
    </row>
    <row r="53" spans="1:17">
      <c r="E53" s="34">
        <f>E52/$D$52</f>
        <v>0</v>
      </c>
      <c r="F53" s="34">
        <f t="shared" ref="F53:J53" si="12">F52/$D$52</f>
        <v>0.87149107588669883</v>
      </c>
      <c r="G53" s="34">
        <f t="shared" si="12"/>
        <v>0</v>
      </c>
      <c r="H53" s="34">
        <f t="shared" si="12"/>
        <v>5.5863408200754951E-2</v>
      </c>
      <c r="I53" s="34">
        <f t="shared" si="12"/>
        <v>0</v>
      </c>
      <c r="J53" s="42">
        <f t="shared" si="12"/>
        <v>7.2645515912546171E-2</v>
      </c>
    </row>
    <row r="54" spans="1:17" ht="18.75">
      <c r="E54" s="9" t="s">
        <v>6</v>
      </c>
      <c r="F54" s="9" t="s">
        <v>7</v>
      </c>
      <c r="G54" s="9" t="s">
        <v>8</v>
      </c>
      <c r="H54" s="102" t="s">
        <v>42</v>
      </c>
      <c r="I54" s="9" t="s">
        <v>10</v>
      </c>
      <c r="J54" s="9" t="s">
        <v>11</v>
      </c>
    </row>
  </sheetData>
  <mergeCells count="6">
    <mergeCell ref="B9:C9"/>
    <mergeCell ref="A3:J3"/>
    <mergeCell ref="A4:J4"/>
    <mergeCell ref="A5:J5"/>
    <mergeCell ref="B7:C7"/>
    <mergeCell ref="A8:C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DA86C-AC59-4464-A88B-BF62CF3B2A99}">
  <dimension ref="A2:S16"/>
  <sheetViews>
    <sheetView zoomScale="30" zoomScaleNormal="30" workbookViewId="0">
      <selection activeCell="B34" sqref="B34"/>
    </sheetView>
  </sheetViews>
  <sheetFormatPr defaultColWidth="11.42578125" defaultRowHeight="12.75"/>
  <cols>
    <col min="1" max="16384" width="11.42578125" style="24"/>
  </cols>
  <sheetData>
    <row r="2" spans="1:19" ht="15">
      <c r="C2" s="23">
        <v>2010</v>
      </c>
      <c r="D2" s="23">
        <v>2011</v>
      </c>
      <c r="E2" s="23">
        <v>2012</v>
      </c>
      <c r="F2" s="23">
        <v>2013</v>
      </c>
      <c r="G2" s="23">
        <v>2014</v>
      </c>
      <c r="H2" s="23">
        <v>2015</v>
      </c>
      <c r="I2" s="23">
        <v>2016</v>
      </c>
      <c r="J2" s="23">
        <v>2017</v>
      </c>
      <c r="K2" s="23">
        <v>2018</v>
      </c>
      <c r="L2" s="23">
        <v>2019</v>
      </c>
      <c r="M2" s="23">
        <v>2020</v>
      </c>
      <c r="N2" s="23">
        <v>2021</v>
      </c>
      <c r="O2" s="23">
        <v>2022</v>
      </c>
      <c r="P2" s="23">
        <v>2023</v>
      </c>
      <c r="Q2" s="23">
        <v>2024</v>
      </c>
      <c r="R2" s="23">
        <v>2025</v>
      </c>
      <c r="S2" s="23">
        <v>2026</v>
      </c>
    </row>
    <row r="3" spans="1:19" ht="15">
      <c r="A3" s="24" t="s">
        <v>32</v>
      </c>
      <c r="B3" s="23" t="s">
        <v>94</v>
      </c>
      <c r="C3" s="25">
        <v>4.7E-2</v>
      </c>
      <c r="D3" s="25">
        <v>3.4000000000000002E-2</v>
      </c>
      <c r="E3" s="25">
        <v>0.03</v>
      </c>
      <c r="F3" s="25">
        <v>3.1E-2</v>
      </c>
      <c r="G3" s="25">
        <v>0.01</v>
      </c>
      <c r="H3" s="25">
        <v>5.6000000000000001E-2</v>
      </c>
      <c r="I3" s="25">
        <v>9.0999999999999998E-2</v>
      </c>
      <c r="J3" s="25">
        <v>0.11700000000000001</v>
      </c>
      <c r="K3" s="25">
        <v>0.128</v>
      </c>
      <c r="L3" s="25">
        <v>0.127</v>
      </c>
      <c r="M3" s="25">
        <v>0.14599999999999999</v>
      </c>
      <c r="N3" s="25">
        <f>'[3]DADES grau_CurCenIdiExcel'!N483</f>
        <v>0.1520246361010692</v>
      </c>
      <c r="O3" s="25">
        <v>0.15816658004158005</v>
      </c>
      <c r="P3" s="26">
        <f>'[3]DADES grau_CurCenIdiExcel'!N614</f>
        <v>0.15953937672123139</v>
      </c>
      <c r="Q3" s="27">
        <v>0.14886129046426846</v>
      </c>
      <c r="R3" s="25">
        <v>0.151</v>
      </c>
      <c r="S3" s="25">
        <f>'Per centre '!F18</f>
        <v>0.14416234371727221</v>
      </c>
    </row>
    <row r="4" spans="1:19" ht="15">
      <c r="A4" s="24" t="s">
        <v>95</v>
      </c>
      <c r="B4" s="23" t="s">
        <v>96</v>
      </c>
      <c r="C4" s="25">
        <v>4.3999999999999997E-2</v>
      </c>
      <c r="D4" s="25">
        <v>1.9E-2</v>
      </c>
      <c r="E4" s="25">
        <v>1.7999999999999999E-2</v>
      </c>
      <c r="F4" s="25">
        <v>3.2000000000000001E-2</v>
      </c>
      <c r="G4" s="25">
        <v>3.6999999999999998E-2</v>
      </c>
      <c r="H4" s="25">
        <v>4.2000000000000003E-2</v>
      </c>
      <c r="I4" s="25">
        <v>4.0000000000000001E-3</v>
      </c>
      <c r="J4" s="25">
        <v>1.2999999999999999E-2</v>
      </c>
      <c r="K4" s="25">
        <v>0.01</v>
      </c>
      <c r="L4" s="25">
        <v>5.0000000000000001E-3</v>
      </c>
      <c r="M4" s="25">
        <v>4.0000000000000001E-3</v>
      </c>
      <c r="N4" s="25">
        <v>0</v>
      </c>
      <c r="O4" s="25">
        <v>0</v>
      </c>
      <c r="P4" s="25">
        <v>0</v>
      </c>
      <c r="Q4" s="25">
        <v>0</v>
      </c>
      <c r="R4" s="28">
        <v>0</v>
      </c>
      <c r="S4" s="28">
        <v>0</v>
      </c>
    </row>
    <row r="5" spans="1:19" ht="15">
      <c r="A5" s="24" t="s">
        <v>62</v>
      </c>
      <c r="B5" s="23" t="s">
        <v>97</v>
      </c>
      <c r="C5" s="25">
        <v>0.14899999999999999</v>
      </c>
      <c r="D5" s="25">
        <v>0.126</v>
      </c>
      <c r="E5" s="25">
        <v>0.09</v>
      </c>
      <c r="F5" s="25">
        <v>7.0999999999999994E-2</v>
      </c>
      <c r="G5" s="25">
        <v>8.4000000000000005E-2</v>
      </c>
      <c r="H5" s="25">
        <v>0.13700000000000001</v>
      </c>
      <c r="I5" s="25">
        <v>9.8000000000000004E-2</v>
      </c>
      <c r="J5" s="25">
        <v>0.11600000000000001</v>
      </c>
      <c r="K5" s="25">
        <v>0.11899999999999999</v>
      </c>
      <c r="L5" s="25">
        <v>0.12</v>
      </c>
      <c r="M5" s="25">
        <v>0.115</v>
      </c>
      <c r="N5" s="25">
        <v>9.6000000000000002E-2</v>
      </c>
      <c r="O5" s="25">
        <v>0.16118044480447338</v>
      </c>
      <c r="P5" s="26">
        <f>'[3]DADES grau_CurCenIdiExcel'!N645</f>
        <v>0.12614639112519091</v>
      </c>
      <c r="Q5" s="27">
        <v>8.2178707585304073E-2</v>
      </c>
      <c r="R5" s="25">
        <v>8.5999999999999993E-2</v>
      </c>
      <c r="S5" s="25">
        <f>'Per centre '!F47</f>
        <v>6.5565617259314729E-2</v>
      </c>
    </row>
    <row r="6" spans="1:19" ht="15">
      <c r="A6" s="24" t="s">
        <v>98</v>
      </c>
      <c r="B6" s="23" t="s">
        <v>99</v>
      </c>
      <c r="C6" s="25">
        <v>6.5000000000000002E-2</v>
      </c>
      <c r="D6" s="25">
        <v>4.4999999999999998E-2</v>
      </c>
      <c r="E6" s="25">
        <v>2.1999999999999999E-2</v>
      </c>
      <c r="F6" s="25">
        <v>2.1999999999999999E-2</v>
      </c>
      <c r="G6" s="25">
        <v>2.8000000000000001E-2</v>
      </c>
      <c r="H6" s="25">
        <v>2.8000000000000001E-2</v>
      </c>
      <c r="I6" s="25">
        <v>7.0000000000000007E-2</v>
      </c>
      <c r="J6" s="25">
        <v>7.0000000000000007E-2</v>
      </c>
      <c r="K6" s="25">
        <v>7.0000000000000007E-2</v>
      </c>
      <c r="L6" s="25">
        <v>4.9000000000000002E-2</v>
      </c>
      <c r="M6" s="25">
        <v>4.7E-2</v>
      </c>
      <c r="N6" s="25">
        <v>4.2999999999999997E-2</v>
      </c>
      <c r="O6" s="25">
        <v>4.3062117366357441E-2</v>
      </c>
      <c r="P6" s="25">
        <f>'[3]DADES grau_CurCenIdiExcel'!N625</f>
        <v>5.0628819481858899E-2</v>
      </c>
      <c r="Q6" s="27">
        <v>4.3003400824534736E-2</v>
      </c>
      <c r="R6" s="25">
        <v>3.9E-2</v>
      </c>
      <c r="S6" s="25">
        <f>'Per centre '!F26</f>
        <v>3.316152745863845E-2</v>
      </c>
    </row>
    <row r="7" spans="1:19" ht="15">
      <c r="A7" s="24" t="s">
        <v>92</v>
      </c>
      <c r="B7" s="23" t="s">
        <v>100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4.2000000000000003E-2</v>
      </c>
      <c r="J7" s="25">
        <v>3.5000000000000003E-2</v>
      </c>
      <c r="K7" s="25">
        <v>8.9999999999999993E-3</v>
      </c>
      <c r="L7" s="25">
        <v>3.4000000000000002E-2</v>
      </c>
      <c r="M7" s="25">
        <v>5.3999999999999999E-2</v>
      </c>
      <c r="N7" s="25">
        <v>2.7E-2</v>
      </c>
      <c r="O7" s="25">
        <v>0</v>
      </c>
      <c r="P7" s="25">
        <f>'[3]DADES grau_CurCenIdiExcel'!N639</f>
        <v>0</v>
      </c>
      <c r="Q7" s="25">
        <v>0</v>
      </c>
      <c r="R7" s="28">
        <v>0</v>
      </c>
      <c r="S7" s="28">
        <v>0</v>
      </c>
    </row>
    <row r="8" spans="1:19" ht="15">
      <c r="A8" s="24" t="s">
        <v>61</v>
      </c>
      <c r="B8" s="23" t="s">
        <v>101</v>
      </c>
      <c r="C8" s="25">
        <v>3.3000000000000002E-2</v>
      </c>
      <c r="D8" s="25">
        <v>3.2000000000000001E-2</v>
      </c>
      <c r="E8" s="25">
        <v>5.6000000000000001E-2</v>
      </c>
      <c r="F8" s="25">
        <v>5.0999999999999997E-2</v>
      </c>
      <c r="G8" s="25">
        <v>0.03</v>
      </c>
      <c r="H8" s="25">
        <v>3.9E-2</v>
      </c>
      <c r="I8" s="25">
        <v>3.1E-2</v>
      </c>
      <c r="J8" s="25">
        <v>2.5999999999999999E-2</v>
      </c>
      <c r="K8" s="25">
        <v>1.7999999999999999E-2</v>
      </c>
      <c r="L8" s="25">
        <v>0.01</v>
      </c>
      <c r="M8" s="25">
        <v>3.6999999999999998E-2</v>
      </c>
      <c r="N8" s="25">
        <v>3.9E-2</v>
      </c>
      <c r="O8" s="25">
        <v>3.2209576980888985E-2</v>
      </c>
      <c r="P8" s="25">
        <f>'[3]DADES grau_CurCenIdiExcel'!N646</f>
        <v>1.1648580712402674E-2</v>
      </c>
      <c r="Q8" s="27">
        <v>2.6376058258922825E-2</v>
      </c>
      <c r="R8" s="25">
        <v>2.1000000000000001E-2</v>
      </c>
      <c r="S8" s="25">
        <f>'Per centre '!F22</f>
        <v>2.9716745386025027E-2</v>
      </c>
    </row>
    <row r="9" spans="1:19" ht="15">
      <c r="A9" s="24" t="s">
        <v>31</v>
      </c>
      <c r="B9" s="23" t="s">
        <v>102</v>
      </c>
      <c r="C9" s="25">
        <v>0.105</v>
      </c>
      <c r="D9" s="25">
        <v>0.107</v>
      </c>
      <c r="E9" s="25">
        <v>0.1</v>
      </c>
      <c r="F9" s="25">
        <v>0.105</v>
      </c>
      <c r="G9" s="25">
        <v>0.112</v>
      </c>
      <c r="H9" s="25">
        <v>0.121</v>
      </c>
      <c r="I9" s="25">
        <v>0.08</v>
      </c>
      <c r="J9" s="25">
        <v>9.5000000000000001E-2</v>
      </c>
      <c r="K9" s="25">
        <v>8.5999999999999993E-2</v>
      </c>
      <c r="L9" s="25">
        <v>4.3999999999999997E-2</v>
      </c>
      <c r="M9" s="25">
        <v>3.6999999999999998E-2</v>
      </c>
      <c r="N9" s="25">
        <v>7.0000000000000007E-2</v>
      </c>
      <c r="O9" s="25">
        <v>3.5997603790367962E-2</v>
      </c>
      <c r="P9" s="25">
        <f>'[3]DADES grau_CurCenIdiExcel'!N604</f>
        <v>4.7146796775562154E-2</v>
      </c>
      <c r="Q9" s="27">
        <v>5.5590885002649706E-2</v>
      </c>
      <c r="R9" s="25">
        <v>5.1999999999999998E-2</v>
      </c>
      <c r="S9" s="25">
        <f>'Per centre '!F14</f>
        <v>5.8256500501859571E-2</v>
      </c>
    </row>
    <row r="10" spans="1:19" ht="15">
      <c r="A10" s="24" t="s">
        <v>103</v>
      </c>
      <c r="B10" s="23" t="s">
        <v>104</v>
      </c>
      <c r="C10" s="25">
        <v>0.221</v>
      </c>
      <c r="D10" s="25">
        <v>0.14699999999999999</v>
      </c>
      <c r="E10" s="25">
        <v>0.14599999999999999</v>
      </c>
      <c r="F10" s="25">
        <v>8.3000000000000004E-2</v>
      </c>
      <c r="G10" s="25">
        <v>5.8000000000000003E-2</v>
      </c>
      <c r="H10" s="25">
        <v>0.08</v>
      </c>
      <c r="I10" s="25">
        <v>0.08</v>
      </c>
      <c r="J10" s="25">
        <v>6.8000000000000005E-2</v>
      </c>
      <c r="K10" s="25">
        <v>5.2999999999999999E-2</v>
      </c>
      <c r="L10" s="25">
        <v>6.2E-2</v>
      </c>
      <c r="M10" s="25">
        <v>6.0999999999999999E-2</v>
      </c>
      <c r="N10" s="25">
        <v>6.3E-2</v>
      </c>
      <c r="O10" s="25">
        <v>5.5493519441674979E-2</v>
      </c>
      <c r="P10" s="25">
        <f>'[3]DADES grau_CurCenIdiExcel'!N637</f>
        <v>5.231430934656741E-2</v>
      </c>
      <c r="Q10" s="27">
        <v>5.6492373598659551E-2</v>
      </c>
      <c r="R10" s="25">
        <v>0.06</v>
      </c>
      <c r="S10" s="25">
        <f>'Per centre '!F61</f>
        <v>6.0830252100840337E-2</v>
      </c>
    </row>
    <row r="11" spans="1:19" ht="15">
      <c r="A11" s="24" t="s">
        <v>105</v>
      </c>
      <c r="B11" s="23" t="s">
        <v>106</v>
      </c>
      <c r="C11" s="25">
        <v>6.5000000000000002E-2</v>
      </c>
      <c r="D11" s="25">
        <v>0.11600000000000001</v>
      </c>
      <c r="E11" s="25">
        <v>3.5999999999999997E-2</v>
      </c>
      <c r="F11" s="25">
        <v>4.2999999999999997E-2</v>
      </c>
      <c r="G11" s="25">
        <v>4.8000000000000001E-2</v>
      </c>
      <c r="H11" s="25">
        <v>3.6999999999999998E-2</v>
      </c>
      <c r="I11" s="25">
        <v>2.8000000000000001E-2</v>
      </c>
      <c r="J11" s="25">
        <v>6.9000000000000006E-2</v>
      </c>
      <c r="K11" s="25">
        <v>8.8999999999999996E-2</v>
      </c>
      <c r="L11" s="25">
        <v>7.8E-2</v>
      </c>
      <c r="M11" s="25">
        <v>9.1999999999999998E-2</v>
      </c>
      <c r="N11" s="25">
        <v>8.8999999999999996E-2</v>
      </c>
      <c r="O11" s="25">
        <v>7.7624364140846933E-2</v>
      </c>
      <c r="P11" s="25">
        <f>'[3]DADES grau_CurCenIdiExcel'!N632</f>
        <v>7.0486614796254787E-2</v>
      </c>
      <c r="Q11" s="27">
        <v>7.4670078103959064E-2</v>
      </c>
      <c r="R11" s="25">
        <v>7.0999999999999994E-2</v>
      </c>
      <c r="S11" s="25">
        <f>'Per centre '!F57</f>
        <v>6.055134683126466E-2</v>
      </c>
    </row>
    <row r="12" spans="1:19" ht="15">
      <c r="A12" s="24" t="s">
        <v>37</v>
      </c>
      <c r="B12" s="23" t="s">
        <v>107</v>
      </c>
      <c r="C12" s="25">
        <v>0.13600000000000001</v>
      </c>
      <c r="D12" s="25">
        <v>0.13500000000000001</v>
      </c>
      <c r="E12" s="25">
        <v>9.8000000000000004E-2</v>
      </c>
      <c r="F12" s="25">
        <v>0.08</v>
      </c>
      <c r="G12" s="25">
        <v>9.2999999999999999E-2</v>
      </c>
      <c r="H12" s="25">
        <v>0.158</v>
      </c>
      <c r="I12" s="25">
        <v>0.13400000000000001</v>
      </c>
      <c r="J12" s="25">
        <v>0.16600000000000001</v>
      </c>
      <c r="K12" s="25">
        <v>0.17199999999999999</v>
      </c>
      <c r="L12" s="25">
        <v>0.16500000000000001</v>
      </c>
      <c r="M12" s="25">
        <v>0.127</v>
      </c>
      <c r="N12" s="25">
        <v>0.153</v>
      </c>
      <c r="O12" s="25">
        <v>0.1053820977713128</v>
      </c>
      <c r="P12" s="25">
        <f>'[3]DADES grau_CurCenIdiExcel'!N610</f>
        <v>9.8281157389945584E-2</v>
      </c>
      <c r="Q12" s="27">
        <v>0.10626454152079845</v>
      </c>
      <c r="R12" s="25">
        <v>8.6999999999999994E-2</v>
      </c>
      <c r="S12" s="25">
        <f>'Per centre '!F53</f>
        <v>6.7161427861573725E-2</v>
      </c>
    </row>
    <row r="13" spans="1:19" ht="15">
      <c r="A13" s="24" t="s">
        <v>108</v>
      </c>
      <c r="B13" s="23" t="s">
        <v>109</v>
      </c>
      <c r="C13" s="25">
        <v>0.252</v>
      </c>
      <c r="D13" s="25">
        <v>0.2</v>
      </c>
      <c r="E13" s="25">
        <v>0.17599999999999999</v>
      </c>
      <c r="F13" s="25">
        <v>0.129</v>
      </c>
      <c r="G13" s="25">
        <v>0.13</v>
      </c>
      <c r="H13" s="25">
        <v>0.13800000000000001</v>
      </c>
      <c r="I13" s="25">
        <v>0.124</v>
      </c>
      <c r="J13" s="25">
        <v>0.129</v>
      </c>
      <c r="K13" s="25">
        <v>0.122</v>
      </c>
      <c r="L13" s="25">
        <v>0.112</v>
      </c>
      <c r="M13" s="25">
        <v>0.105</v>
      </c>
      <c r="N13" s="25">
        <v>9.8000000000000004E-2</v>
      </c>
      <c r="O13" s="25">
        <v>0.10321593738882959</v>
      </c>
      <c r="P13" s="25">
        <f>'[3]DADES grau_CurCenIdiExcel'!N629</f>
        <v>8.7460077323919985E-2</v>
      </c>
      <c r="Q13" s="27">
        <v>8.5706812953934258E-2</v>
      </c>
      <c r="R13" s="25">
        <v>8.2000000000000003E-2</v>
      </c>
      <c r="S13" s="25">
        <f>'Per centre '!F30</f>
        <v>7.6283676676358395E-2</v>
      </c>
    </row>
    <row r="14" spans="1:19" ht="15">
      <c r="A14" s="24" t="s">
        <v>34</v>
      </c>
      <c r="B14" s="23" t="s">
        <v>110</v>
      </c>
      <c r="C14" s="25">
        <v>8.1000000000000003E-2</v>
      </c>
      <c r="D14" s="25">
        <v>5.8000000000000003E-2</v>
      </c>
      <c r="E14" s="25">
        <v>4.1000000000000002E-2</v>
      </c>
      <c r="F14" s="25">
        <v>0.02</v>
      </c>
      <c r="G14" s="25">
        <v>4.4999999999999998E-2</v>
      </c>
      <c r="H14" s="25">
        <v>8.3000000000000004E-2</v>
      </c>
      <c r="I14" s="25">
        <v>5.0999999999999997E-2</v>
      </c>
      <c r="J14" s="25">
        <v>6.3E-2</v>
      </c>
      <c r="K14" s="25">
        <v>0.08</v>
      </c>
      <c r="L14" s="25">
        <v>5.8999999999999997E-2</v>
      </c>
      <c r="M14" s="25">
        <v>5.7000000000000002E-2</v>
      </c>
      <c r="N14" s="25">
        <v>7.0999999999999994E-2</v>
      </c>
      <c r="O14" s="25">
        <v>6.6460725717995203E-2</v>
      </c>
      <c r="P14" s="25">
        <f>'[3]DADES grau_CurCenIdiExcel'!N591</f>
        <v>7.2467163809223425E-2</v>
      </c>
      <c r="Q14" s="27">
        <v>7.3613218976474035E-2</v>
      </c>
      <c r="R14" s="25">
        <v>8.5000000000000006E-2</v>
      </c>
      <c r="S14" s="25">
        <f>'Per centre '!F34</f>
        <v>6.2564850305553463E-2</v>
      </c>
    </row>
    <row r="15" spans="1:19" ht="15">
      <c r="A15" s="24" t="s">
        <v>36</v>
      </c>
      <c r="B15" s="23" t="s">
        <v>111</v>
      </c>
      <c r="C15" s="25">
        <v>0</v>
      </c>
      <c r="D15" s="25">
        <v>1.3999999999999999E-2</v>
      </c>
      <c r="E15" s="25">
        <v>2.2000000000000002E-2</v>
      </c>
      <c r="F15" s="25">
        <v>2.1000000000000001E-2</v>
      </c>
      <c r="G15" s="25">
        <v>1.6E-2</v>
      </c>
      <c r="H15" s="25">
        <v>5.0000000000000001E-3</v>
      </c>
      <c r="I15" s="25">
        <v>2.1000000000000001E-2</v>
      </c>
      <c r="J15" s="25">
        <v>0</v>
      </c>
      <c r="K15" s="25">
        <v>6.0000000000000001E-3</v>
      </c>
      <c r="L15" s="25">
        <v>3.0000000000000001E-3</v>
      </c>
      <c r="M15" s="25">
        <v>0</v>
      </c>
      <c r="N15" s="25">
        <v>0</v>
      </c>
      <c r="O15" s="25">
        <v>0</v>
      </c>
      <c r="P15" s="25">
        <f>'[3]DADES grau_CurCenIdiExcel'!N619</f>
        <v>3.1669865642994241E-3</v>
      </c>
      <c r="Q15" s="25">
        <v>0</v>
      </c>
      <c r="R15" s="28">
        <v>0</v>
      </c>
      <c r="S15" s="28">
        <v>0</v>
      </c>
    </row>
    <row r="16" spans="1:19" ht="15">
      <c r="A16" s="24" t="s">
        <v>112</v>
      </c>
      <c r="B16" s="23" t="s">
        <v>112</v>
      </c>
      <c r="C16" s="25">
        <v>9.0800000000000006E-2</v>
      </c>
      <c r="D16" s="25">
        <v>8.1300000000000011E-2</v>
      </c>
      <c r="E16" s="25">
        <v>6.8000000000000005E-2</v>
      </c>
      <c r="F16" s="25">
        <v>5.6399999999999999E-2</v>
      </c>
      <c r="G16" s="25">
        <v>5.45E-2</v>
      </c>
      <c r="H16" s="25">
        <v>7.3599999999999999E-2</v>
      </c>
      <c r="I16" s="25">
        <v>7.4099999999999999E-2</v>
      </c>
      <c r="J16" s="25">
        <f>'[3]DADES grau_CurCenIdiExcel'!N320</f>
        <v>8.5555713313164639E-2</v>
      </c>
      <c r="K16" s="25">
        <v>8.77E-2</v>
      </c>
      <c r="L16" s="25">
        <f>'[3]DADES grau_CurCenIdiExcel'!N411</f>
        <v>7.8643784130313366E-2</v>
      </c>
      <c r="M16" s="25">
        <f>'[3]DADES grau_CurCenIdiExcel'!N458</f>
        <v>7.6587534299139171E-2</v>
      </c>
      <c r="N16" s="25">
        <f>'[3]DADES grau_CurCenIdiExcel'!N518</f>
        <v>7.9838089274849602E-2</v>
      </c>
      <c r="O16" s="25">
        <f>'[3]DADES grau_CurCenIdiExcel'!N584</f>
        <v>7.934641798725843E-2</v>
      </c>
      <c r="P16" s="25">
        <f>'[3]DADES grau_CurCenIdiExcel'!N649</f>
        <v>7.5585810993555796E-2</v>
      </c>
      <c r="Q16" s="27">
        <v>7.0887514735437238E-2</v>
      </c>
      <c r="R16" s="25">
        <v>6.9000000000000006E-2</v>
      </c>
      <c r="S16" s="25">
        <f>'Per centre '!E73</f>
        <v>6.2981263689265293E-2</v>
      </c>
    </row>
  </sheetData>
  <conditionalFormatting sqref="C3:P15 C16:I16 K16">
    <cfRule type="cellIs" dxfId="5" priority="4" operator="equal">
      <formula>0</formula>
    </cfRule>
  </conditionalFormatting>
  <conditionalFormatting sqref="Q4">
    <cfRule type="cellIs" dxfId="4" priority="3" operator="equal">
      <formula>0</formula>
    </cfRule>
  </conditionalFormatting>
  <conditionalFormatting sqref="Q7">
    <cfRule type="cellIs" dxfId="3" priority="2" operator="equal">
      <formula>0</formula>
    </cfRule>
  </conditionalFormatting>
  <conditionalFormatting sqref="Q15">
    <cfRule type="cellIs" dxfId="2" priority="1" operator="equal">
      <formula>0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F27F3-7AE1-4B58-B9BC-D99C9FDFDE0F}">
  <dimension ref="A1:V68"/>
  <sheetViews>
    <sheetView topLeftCell="BE11" zoomScaleNormal="100" workbookViewId="0">
      <selection activeCell="CI92" sqref="CI92"/>
    </sheetView>
  </sheetViews>
  <sheetFormatPr defaultColWidth="11.42578125" defaultRowHeight="12.75"/>
  <cols>
    <col min="1" max="1" width="6" style="24" customWidth="1"/>
    <col min="2" max="2" width="17.28515625" style="24" customWidth="1"/>
    <col min="3" max="3" width="6.5703125" style="24" customWidth="1"/>
    <col min="4" max="4" width="3.28515625" style="24" customWidth="1"/>
    <col min="5" max="5" width="23" style="27" customWidth="1"/>
    <col min="6" max="20" width="11.42578125" style="27"/>
    <col min="21" max="16384" width="11.42578125" style="24"/>
  </cols>
  <sheetData>
    <row r="1" spans="1:22" ht="12.75" customHeight="1">
      <c r="A1" s="131" t="s">
        <v>113</v>
      </c>
      <c r="B1" s="131"/>
      <c r="C1" s="131"/>
      <c r="D1" s="24" t="s">
        <v>114</v>
      </c>
      <c r="E1" s="29" t="s">
        <v>115</v>
      </c>
      <c r="F1" s="30">
        <v>2010</v>
      </c>
      <c r="G1" s="30">
        <v>2011</v>
      </c>
      <c r="H1" s="30">
        <v>2012</v>
      </c>
      <c r="I1" s="30">
        <v>2013</v>
      </c>
      <c r="J1" s="30">
        <v>2014</v>
      </c>
      <c r="K1" s="30">
        <v>2015</v>
      </c>
      <c r="L1" s="30">
        <v>2016</v>
      </c>
      <c r="M1" s="30">
        <v>2017</v>
      </c>
      <c r="N1" s="30">
        <v>2018</v>
      </c>
      <c r="O1" s="30">
        <v>2019</v>
      </c>
      <c r="P1" s="30">
        <v>2020</v>
      </c>
      <c r="Q1" s="30">
        <v>2021</v>
      </c>
      <c r="R1" s="30">
        <v>2022</v>
      </c>
      <c r="S1" s="30">
        <v>2023</v>
      </c>
      <c r="T1" s="30">
        <v>2024</v>
      </c>
      <c r="U1" s="98">
        <v>2025</v>
      </c>
      <c r="V1" s="24">
        <v>2026</v>
      </c>
    </row>
    <row r="2" spans="1:22" ht="12.75" customHeight="1">
      <c r="A2" s="14" t="s">
        <v>116</v>
      </c>
      <c r="B2" s="116" t="s">
        <v>117</v>
      </c>
      <c r="C2" s="116"/>
      <c r="D2" s="31" t="s">
        <v>116</v>
      </c>
      <c r="E2" s="32" t="s">
        <v>118</v>
      </c>
      <c r="F2" s="27">
        <v>0</v>
      </c>
      <c r="G2" s="27">
        <v>0</v>
      </c>
      <c r="H2" s="27">
        <v>0</v>
      </c>
      <c r="I2" s="27">
        <v>0</v>
      </c>
      <c r="J2" s="27">
        <v>3.4788302944727522E-3</v>
      </c>
      <c r="K2" s="27">
        <v>4.9257396095340758E-2</v>
      </c>
      <c r="L2" s="27">
        <v>5.3408236736954499E-3</v>
      </c>
      <c r="M2" s="27">
        <v>2.4787832955213848E-2</v>
      </c>
      <c r="N2" s="27">
        <v>0.1012</v>
      </c>
      <c r="O2" s="27">
        <v>2.6288230139562722E-2</v>
      </c>
      <c r="P2" s="27">
        <v>1.7086992256780727E-2</v>
      </c>
      <c r="Q2" s="27">
        <v>3.0300000000000001E-2</v>
      </c>
      <c r="R2" s="27">
        <v>4.6212452382439269E-2</v>
      </c>
      <c r="S2" s="27">
        <v>9.8870632364333175E-2</v>
      </c>
      <c r="T2" s="27">
        <v>8.1070199838957607E-2</v>
      </c>
      <c r="U2" s="27">
        <v>8.6999999999999994E-2</v>
      </c>
      <c r="V2" s="36">
        <f>'Per depart'!Q10</f>
        <v>9.2231607826149739E-2</v>
      </c>
    </row>
    <row r="3" spans="1:22" ht="12.75" customHeight="1">
      <c r="A3" s="22" t="s">
        <v>119</v>
      </c>
      <c r="B3" s="114" t="s">
        <v>120</v>
      </c>
      <c r="C3" s="114"/>
      <c r="D3" s="31" t="s">
        <v>119</v>
      </c>
      <c r="E3" s="32" t="s">
        <v>121</v>
      </c>
      <c r="F3" s="27">
        <v>0.63432835820895517</v>
      </c>
      <c r="G3" s="27">
        <v>0.3455123113582208</v>
      </c>
      <c r="H3" s="27">
        <v>0.1292700909314328</v>
      </c>
      <c r="I3" s="27">
        <v>6.3469166967183563E-2</v>
      </c>
      <c r="J3" s="27">
        <v>7.1914684627797654E-2</v>
      </c>
      <c r="K3" s="27">
        <v>5.3235653235653241E-2</v>
      </c>
      <c r="L3" s="27">
        <v>9.8753440181317778E-2</v>
      </c>
      <c r="M3" s="27">
        <v>0.11352657004830917</v>
      </c>
      <c r="N3" s="27">
        <v>7.1300000000000002E-2</v>
      </c>
      <c r="O3" s="27">
        <v>7.7394636015325674E-2</v>
      </c>
      <c r="P3" s="27">
        <v>6.5839261389435452E-2</v>
      </c>
      <c r="Q3" s="27">
        <v>8.4900000000000003E-2</v>
      </c>
      <c r="R3" s="27">
        <v>8.42614302461899E-2</v>
      </c>
      <c r="S3" s="27">
        <v>7.8363441392394623E-2</v>
      </c>
      <c r="T3" s="27">
        <v>0.10710622710622709</v>
      </c>
      <c r="U3" s="27">
        <v>0.107</v>
      </c>
      <c r="V3" s="36">
        <f>'Per depart'!Q11</f>
        <v>0.11315209404849376</v>
      </c>
    </row>
    <row r="4" spans="1:22" ht="12.75" customHeight="1">
      <c r="A4" s="14" t="s">
        <v>122</v>
      </c>
      <c r="B4" s="116" t="s">
        <v>123</v>
      </c>
      <c r="C4" s="116"/>
      <c r="D4" s="31" t="s">
        <v>122</v>
      </c>
      <c r="E4" s="32" t="s">
        <v>124</v>
      </c>
      <c r="F4" s="27">
        <v>8.8996763754045305E-2</v>
      </c>
      <c r="G4" s="27">
        <v>0</v>
      </c>
      <c r="H4" s="27">
        <v>7.434944237918216E-2</v>
      </c>
      <c r="I4" s="27">
        <v>4.5977011494252873E-2</v>
      </c>
      <c r="J4" s="27">
        <v>3.5408675125405728E-2</v>
      </c>
      <c r="K4" s="27">
        <v>0.1379151291512915</v>
      </c>
      <c r="L4" s="27">
        <v>0.10410863509749303</v>
      </c>
      <c r="M4" s="27">
        <v>0.1561889886762983</v>
      </c>
      <c r="N4" s="27">
        <v>0.16619999999999999</v>
      </c>
      <c r="O4" s="27">
        <v>0.11613774476704929</v>
      </c>
      <c r="P4" s="27">
        <v>0.12911877394636018</v>
      </c>
      <c r="Q4" s="27">
        <v>0.12189999999999999</v>
      </c>
      <c r="R4" s="27">
        <v>0.13793956638728233</v>
      </c>
      <c r="S4" s="27">
        <v>0.15181088700932552</v>
      </c>
      <c r="T4" s="27">
        <v>0.14638992000836512</v>
      </c>
      <c r="U4" s="27">
        <v>0.161</v>
      </c>
      <c r="V4" s="36">
        <f>'Per depart'!Q12</f>
        <v>0.19285270448448841</v>
      </c>
    </row>
    <row r="5" spans="1:22" ht="12.75" customHeight="1">
      <c r="A5" s="22" t="s">
        <v>125</v>
      </c>
      <c r="B5" s="114" t="s">
        <v>126</v>
      </c>
      <c r="C5" s="114"/>
      <c r="D5" s="31" t="s">
        <v>125</v>
      </c>
      <c r="E5" s="32" t="s">
        <v>127</v>
      </c>
      <c r="F5" s="27">
        <v>7.3845327604726105E-2</v>
      </c>
      <c r="G5" s="27">
        <v>8.341353865896696E-2</v>
      </c>
      <c r="H5" s="27">
        <v>7.4748770579431259E-2</v>
      </c>
      <c r="I5" s="27">
        <v>3.5365853658536589E-2</v>
      </c>
      <c r="J5" s="27">
        <v>5.3377626550128204E-2</v>
      </c>
      <c r="K5" s="27">
        <v>8.7373110645482852E-2</v>
      </c>
      <c r="L5" s="27">
        <v>6.5799999999999997E-2</v>
      </c>
      <c r="M5" s="27">
        <v>8.6702143742629939E-2</v>
      </c>
      <c r="N5" s="27">
        <v>7.3999999999999996E-2</v>
      </c>
      <c r="O5" s="27">
        <v>8.3330055203702971E-2</v>
      </c>
      <c r="P5" s="27">
        <v>5.1202067399305648E-2</v>
      </c>
      <c r="Q5" s="27">
        <v>5.7599999999999998E-2</v>
      </c>
      <c r="R5" s="27">
        <v>2.167326963411792E-2</v>
      </c>
      <c r="S5" s="27">
        <v>3.386644003193489E-2</v>
      </c>
      <c r="T5" s="27">
        <v>7.6629916972914103E-2</v>
      </c>
      <c r="U5" s="27">
        <v>4.8000000000000001E-2</v>
      </c>
      <c r="V5" s="36">
        <f>'Per depart'!Q13</f>
        <v>7.1320182094081946E-2</v>
      </c>
    </row>
    <row r="6" spans="1:22" ht="12.75" customHeight="1">
      <c r="A6" s="14" t="s">
        <v>128</v>
      </c>
      <c r="B6" s="116" t="s">
        <v>129</v>
      </c>
      <c r="C6" s="116"/>
      <c r="D6" s="31" t="s">
        <v>128</v>
      </c>
      <c r="E6" s="32" t="s">
        <v>130</v>
      </c>
      <c r="F6" s="27">
        <v>0</v>
      </c>
      <c r="G6" s="27">
        <v>2.9889161027855039E-2</v>
      </c>
      <c r="H6" s="27">
        <v>8.9490733147449569E-2</v>
      </c>
      <c r="I6" s="27">
        <v>9.9657574684142158E-2</v>
      </c>
      <c r="J6" s="27">
        <v>7.3958082389785587E-2</v>
      </c>
      <c r="K6" s="27">
        <v>8.9355064620869687E-2</v>
      </c>
      <c r="L6" s="27">
        <v>9.2399999999999996E-2</v>
      </c>
      <c r="M6" s="27">
        <v>6.5460246945841766E-2</v>
      </c>
      <c r="N6" s="27">
        <v>4.4400000000000002E-2</v>
      </c>
      <c r="O6" s="27">
        <v>3.5815870435943579E-2</v>
      </c>
      <c r="P6" s="27">
        <v>2.8983169328386297E-2</v>
      </c>
      <c r="Q6" s="27">
        <v>3.5999999999999997E-2</v>
      </c>
      <c r="R6" s="27">
        <v>2.6101082373555771E-2</v>
      </c>
      <c r="S6" s="27">
        <v>2.2988807734748571E-2</v>
      </c>
      <c r="T6" s="27">
        <v>2.3392863252249478E-2</v>
      </c>
      <c r="U6" s="27">
        <v>2.1000000000000001E-2</v>
      </c>
      <c r="V6" s="36">
        <f>'Per depart'!Q14</f>
        <v>8.89187300953608E-3</v>
      </c>
    </row>
    <row r="7" spans="1:22" ht="12.75" customHeight="1">
      <c r="A7" s="22" t="s">
        <v>131</v>
      </c>
      <c r="B7" s="114" t="s">
        <v>132</v>
      </c>
      <c r="C7" s="114"/>
      <c r="D7" s="31" t="s">
        <v>131</v>
      </c>
      <c r="E7" s="32" t="s">
        <v>133</v>
      </c>
      <c r="F7" s="27">
        <v>0</v>
      </c>
      <c r="G7" s="27">
        <v>0</v>
      </c>
      <c r="H7" s="27">
        <v>0.47041420118343197</v>
      </c>
      <c r="I7" s="27">
        <v>0.17296416938110751</v>
      </c>
      <c r="J7" s="27">
        <v>6.5146579804560262E-2</v>
      </c>
      <c r="K7" s="27">
        <v>0</v>
      </c>
      <c r="L7" s="27">
        <v>3.5900000000000001E-2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3.5000000000000003E-2</v>
      </c>
      <c r="V7" s="36">
        <f>'Per depart'!Q15</f>
        <v>0</v>
      </c>
    </row>
    <row r="8" spans="1:22" ht="12.75" customHeight="1">
      <c r="A8" s="14" t="s">
        <v>134</v>
      </c>
      <c r="B8" s="116" t="s">
        <v>135</v>
      </c>
      <c r="C8" s="116"/>
      <c r="D8" s="31" t="s">
        <v>134</v>
      </c>
      <c r="E8" s="32" t="s">
        <v>136</v>
      </c>
      <c r="F8" s="27">
        <v>0</v>
      </c>
      <c r="G8" s="27">
        <v>5.9229208924949286E-3</v>
      </c>
      <c r="H8" s="27">
        <v>4.6767344193576138E-3</v>
      </c>
      <c r="I8" s="27">
        <v>1.5054777624610027E-2</v>
      </c>
      <c r="J8" s="27">
        <v>2.0393417482599978E-2</v>
      </c>
      <c r="K8" s="27">
        <v>3.9382048835943748E-2</v>
      </c>
      <c r="L8" s="27">
        <v>0</v>
      </c>
      <c r="M8" s="27">
        <v>6.7631408821920536E-2</v>
      </c>
      <c r="N8" s="27">
        <v>8.14E-2</v>
      </c>
      <c r="O8" s="27">
        <v>7.7060589519650655E-2</v>
      </c>
      <c r="P8" s="27">
        <v>0.10083685220729367</v>
      </c>
      <c r="Q8" s="27">
        <v>0.1192</v>
      </c>
      <c r="R8" s="27">
        <v>0.11275066212637155</v>
      </c>
      <c r="S8" s="27">
        <v>0.10109025294303074</v>
      </c>
      <c r="T8" s="27">
        <v>0.10658406538175778</v>
      </c>
      <c r="U8" s="27">
        <v>0.1</v>
      </c>
      <c r="V8" s="36">
        <f>'Per depart'!Q16</f>
        <v>0.10813856631878092</v>
      </c>
    </row>
    <row r="9" spans="1:22" ht="12.75" customHeight="1">
      <c r="A9" s="22" t="s">
        <v>137</v>
      </c>
      <c r="B9" s="114" t="s">
        <v>138</v>
      </c>
      <c r="C9" s="114"/>
      <c r="D9" s="31" t="s">
        <v>137</v>
      </c>
      <c r="E9" s="32" t="s">
        <v>139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7.8431372549019607E-2</v>
      </c>
      <c r="L9" s="27">
        <v>9.3600000000000003E-2</v>
      </c>
      <c r="M9" s="27">
        <v>5.0941306755260242E-2</v>
      </c>
      <c r="N9" s="27">
        <v>5.0900000000000001E-2</v>
      </c>
      <c r="O9" s="27">
        <v>0.16732673267326731</v>
      </c>
      <c r="P9" s="27">
        <v>0</v>
      </c>
      <c r="Q9" s="27">
        <v>0</v>
      </c>
      <c r="R9" s="27">
        <v>5.8631921824104233E-2</v>
      </c>
      <c r="S9" s="27">
        <v>0</v>
      </c>
      <c r="T9" s="27">
        <v>0</v>
      </c>
      <c r="U9" s="27">
        <v>0</v>
      </c>
      <c r="V9" s="36">
        <f>'Per depart'!Q17</f>
        <v>0</v>
      </c>
    </row>
    <row r="10" spans="1:22" ht="12.75" customHeight="1">
      <c r="A10" s="14" t="s">
        <v>140</v>
      </c>
      <c r="B10" s="116" t="s">
        <v>141</v>
      </c>
      <c r="C10" s="116"/>
      <c r="D10" s="31" t="s">
        <v>140</v>
      </c>
      <c r="E10" s="32" t="s">
        <v>142</v>
      </c>
      <c r="F10" s="27">
        <v>0.23255813953488372</v>
      </c>
      <c r="G10" s="27">
        <v>0.15597147950089127</v>
      </c>
      <c r="H10" s="27">
        <v>9.2233365053802807E-2</v>
      </c>
      <c r="I10" s="27">
        <v>6.6686513843405779E-2</v>
      </c>
      <c r="J10" s="27">
        <v>6.188189725313134E-2</v>
      </c>
      <c r="K10" s="27">
        <v>8.2297894463218099E-2</v>
      </c>
      <c r="L10" s="27">
        <v>5.0900000000000001E-2</v>
      </c>
      <c r="M10" s="27">
        <v>7.9741424913773049E-2</v>
      </c>
      <c r="N10" s="27">
        <v>5.3999999999999999E-2</v>
      </c>
      <c r="O10" s="27">
        <v>6.8386729262016541E-2</v>
      </c>
      <c r="P10" s="27">
        <v>6.6651666047075855E-2</v>
      </c>
      <c r="Q10" s="27">
        <v>7.1099999999999997E-2</v>
      </c>
      <c r="R10" s="27">
        <v>6.6623417472674376E-2</v>
      </c>
      <c r="S10" s="27">
        <v>7.1140901794012446E-2</v>
      </c>
      <c r="T10" s="27">
        <v>6.6434761627088654E-2</v>
      </c>
      <c r="U10" s="27">
        <v>7.1999999999999995E-2</v>
      </c>
      <c r="V10" s="36">
        <f>'Per depart'!Q18</f>
        <v>8.211190542753305E-2</v>
      </c>
    </row>
    <row r="11" spans="1:22" ht="12.75" customHeight="1">
      <c r="A11" s="22" t="s">
        <v>143</v>
      </c>
      <c r="B11" s="114" t="s">
        <v>144</v>
      </c>
      <c r="C11" s="114"/>
      <c r="D11" s="31" t="s">
        <v>143</v>
      </c>
      <c r="E11" s="32" t="s">
        <v>145</v>
      </c>
      <c r="F11" s="27">
        <v>9.0775630046488878E-2</v>
      </c>
      <c r="G11" s="27">
        <v>0.1455187773596498</v>
      </c>
      <c r="H11" s="27">
        <v>7.7926256408056449E-2</v>
      </c>
      <c r="I11" s="27">
        <v>8.9146868250539954E-2</v>
      </c>
      <c r="J11" s="27">
        <v>9.4328487741375561E-2</v>
      </c>
      <c r="K11" s="27">
        <v>0.12636086889221404</v>
      </c>
      <c r="L11" s="27">
        <v>6.3E-2</v>
      </c>
      <c r="M11" s="27">
        <v>0.10084803121391887</v>
      </c>
      <c r="N11" s="27">
        <v>0.11940000000000001</v>
      </c>
      <c r="O11" s="27">
        <v>8.0004513653802747E-2</v>
      </c>
      <c r="P11" s="27">
        <v>7.338720558912161E-2</v>
      </c>
      <c r="Q11" s="27">
        <v>0.1085</v>
      </c>
      <c r="R11" s="27">
        <v>6.2551912206810889E-2</v>
      </c>
      <c r="S11" s="27">
        <v>2.985468762607554E-2</v>
      </c>
      <c r="T11" s="27">
        <v>3.6089606941172067E-2</v>
      </c>
      <c r="U11" s="27">
        <v>3.5000000000000003E-2</v>
      </c>
      <c r="V11" s="36">
        <f>'Per depart'!Q19</f>
        <v>3.4601391964568171E-2</v>
      </c>
    </row>
    <row r="12" spans="1:22" ht="12.75" customHeight="1">
      <c r="A12" s="14" t="s">
        <v>146</v>
      </c>
      <c r="B12" s="116" t="s">
        <v>147</v>
      </c>
      <c r="C12" s="116"/>
      <c r="D12" s="31" t="s">
        <v>146</v>
      </c>
      <c r="E12" s="32" t="s">
        <v>148</v>
      </c>
      <c r="F12" s="27">
        <v>0</v>
      </c>
      <c r="G12" s="27">
        <v>2.864399604910399E-2</v>
      </c>
      <c r="H12" s="27">
        <v>5.969914152949516E-2</v>
      </c>
      <c r="I12" s="27">
        <v>2.2609389546482245E-2</v>
      </c>
      <c r="J12" s="27">
        <v>9.9651220727453915E-2</v>
      </c>
      <c r="K12" s="27">
        <v>0.10417497914324059</v>
      </c>
      <c r="L12" s="27">
        <v>7.7899999999999997E-2</v>
      </c>
      <c r="M12" s="27">
        <v>8.0350342726580343E-2</v>
      </c>
      <c r="N12" s="27">
        <v>0.1042</v>
      </c>
      <c r="O12" s="27">
        <v>0.10095389507154212</v>
      </c>
      <c r="P12" s="27">
        <v>8.4267397790500756E-2</v>
      </c>
      <c r="Q12" s="27">
        <v>6.3899999999999998E-2</v>
      </c>
      <c r="R12" s="27">
        <v>9.6796234436683878E-2</v>
      </c>
      <c r="S12" s="27">
        <v>8.586083853702052E-2</v>
      </c>
      <c r="T12" s="27">
        <v>8.4751773049645387E-2</v>
      </c>
      <c r="U12" s="27">
        <v>8.6999999999999994E-2</v>
      </c>
      <c r="V12" s="36">
        <f>'Per depart'!Q20</f>
        <v>8.6477462437395652E-2</v>
      </c>
    </row>
    <row r="13" spans="1:22" ht="12.75" customHeight="1">
      <c r="A13" s="22" t="s">
        <v>149</v>
      </c>
      <c r="B13" s="114" t="s">
        <v>150</v>
      </c>
      <c r="C13" s="114"/>
      <c r="D13" s="31" t="s">
        <v>149</v>
      </c>
      <c r="E13" s="32" t="s">
        <v>150</v>
      </c>
      <c r="F13" s="27">
        <v>0.19021739130434784</v>
      </c>
      <c r="G13" s="27">
        <v>0.14792899408284024</v>
      </c>
      <c r="H13" s="27">
        <v>1.4093137254901961E-2</v>
      </c>
      <c r="I13" s="27">
        <v>0</v>
      </c>
      <c r="J13" s="27">
        <v>6.5498751157144611E-2</v>
      </c>
      <c r="K13" s="27">
        <v>0.1397446113778158</v>
      </c>
      <c r="L13" s="27">
        <v>0.13819999999999999</v>
      </c>
      <c r="M13" s="27">
        <v>0.10240112994350282</v>
      </c>
      <c r="N13" s="27">
        <v>9.5399999999999999E-2</v>
      </c>
      <c r="O13" s="27">
        <v>0.11315640168946606</v>
      </c>
      <c r="P13" s="27">
        <v>0.10830465453073174</v>
      </c>
      <c r="Q13" s="27">
        <v>8.9399999999999993E-2</v>
      </c>
      <c r="R13" s="27">
        <v>0.1120121318540985</v>
      </c>
      <c r="S13" s="27">
        <v>0.10364854328766687</v>
      </c>
      <c r="T13" s="27">
        <v>0.10209799114959728</v>
      </c>
      <c r="U13" s="27">
        <v>0.10199999999999999</v>
      </c>
      <c r="V13" s="36">
        <f>'Per depart'!Q21</f>
        <v>6.5536371649297459E-2</v>
      </c>
    </row>
    <row r="14" spans="1:22" ht="12.75" customHeight="1">
      <c r="A14" s="14" t="s">
        <v>151</v>
      </c>
      <c r="B14" s="116" t="s">
        <v>152</v>
      </c>
      <c r="C14" s="116"/>
      <c r="D14" s="31" t="s">
        <v>151</v>
      </c>
      <c r="E14" s="32" t="s">
        <v>153</v>
      </c>
      <c r="F14" s="27">
        <v>0.20095475446663624</v>
      </c>
      <c r="G14" s="27">
        <v>0.12410662545875989</v>
      </c>
      <c r="H14" s="27">
        <v>5.7651344426264933E-2</v>
      </c>
      <c r="I14" s="27">
        <v>7.537214999057848E-2</v>
      </c>
      <c r="J14" s="27">
        <v>6.4870867698641643E-2</v>
      </c>
      <c r="K14" s="27">
        <v>0.12669262982939267</v>
      </c>
      <c r="L14" s="27">
        <v>0.1031</v>
      </c>
      <c r="M14" s="27">
        <v>0.1282075911847847</v>
      </c>
      <c r="N14" s="27">
        <v>0.1207</v>
      </c>
      <c r="O14" s="27">
        <v>0.11238723420637263</v>
      </c>
      <c r="P14" s="27">
        <v>0.12830150473948643</v>
      </c>
      <c r="Q14" s="27">
        <v>0.1336</v>
      </c>
      <c r="R14" s="27">
        <v>0.10514179234845397</v>
      </c>
      <c r="S14" s="27">
        <v>9.9949818790075265E-2</v>
      </c>
      <c r="T14" s="27">
        <v>7.8696527311847855E-2</v>
      </c>
      <c r="U14" s="27">
        <v>7.5999999999999998E-2</v>
      </c>
      <c r="V14" s="36">
        <f>'Per depart'!Q22</f>
        <v>7.640498970520529E-2</v>
      </c>
    </row>
    <row r="15" spans="1:22" ht="12.75" customHeight="1">
      <c r="A15" s="22" t="s">
        <v>154</v>
      </c>
      <c r="B15" s="114" t="s">
        <v>155</v>
      </c>
      <c r="C15" s="114"/>
      <c r="D15" s="31" t="s">
        <v>154</v>
      </c>
      <c r="E15" s="32" t="s">
        <v>156</v>
      </c>
      <c r="F15" s="27">
        <v>4.0316511492893541E-3</v>
      </c>
      <c r="G15" s="27">
        <v>3.1581913766799148E-2</v>
      </c>
      <c r="H15" s="27">
        <v>3.5435647052901802E-2</v>
      </c>
      <c r="I15" s="27">
        <v>3.3884382380121161E-2</v>
      </c>
      <c r="J15" s="27">
        <v>0</v>
      </c>
      <c r="K15" s="27">
        <v>9.5427881781694687E-2</v>
      </c>
      <c r="L15" s="27">
        <v>0.1124</v>
      </c>
      <c r="M15" s="27">
        <v>8.9726656712989558E-2</v>
      </c>
      <c r="N15" s="27">
        <v>0.1016</v>
      </c>
      <c r="O15" s="27">
        <v>9.8321884591366274E-2</v>
      </c>
      <c r="P15" s="27">
        <v>0.10205967987922296</v>
      </c>
      <c r="Q15" s="27">
        <v>9.5699999999999993E-2</v>
      </c>
      <c r="R15" s="27">
        <v>0.11875871327515879</v>
      </c>
      <c r="S15" s="27">
        <v>0.12761888532288149</v>
      </c>
      <c r="T15" s="27">
        <v>0.12852539043877884</v>
      </c>
      <c r="U15" s="27">
        <v>0.123</v>
      </c>
      <c r="V15" s="36">
        <f>'Per depart'!Q23</f>
        <v>0.14056638404168642</v>
      </c>
    </row>
    <row r="16" spans="1:22" ht="12.75" customHeight="1">
      <c r="A16" s="14" t="s">
        <v>157</v>
      </c>
      <c r="B16" s="116" t="s">
        <v>158</v>
      </c>
      <c r="C16" s="116"/>
      <c r="D16" s="31" t="s">
        <v>157</v>
      </c>
      <c r="E16" s="32" t="s">
        <v>158</v>
      </c>
      <c r="F16" s="27">
        <v>8.8184947015668869E-2</v>
      </c>
      <c r="G16" s="27">
        <v>6.5214873161125911E-2</v>
      </c>
      <c r="H16" s="27">
        <v>5.1430092803894725E-2</v>
      </c>
      <c r="I16" s="27">
        <v>1.3742071881606763E-2</v>
      </c>
      <c r="J16" s="27">
        <v>5.3015019054023768E-2</v>
      </c>
      <c r="K16" s="27">
        <v>9.474564201009382E-2</v>
      </c>
      <c r="L16" s="27">
        <v>6.1400000000000003E-2</v>
      </c>
      <c r="M16" s="27">
        <v>6.7702026403366894E-2</v>
      </c>
      <c r="N16" s="27">
        <v>7.4200000000000002E-2</v>
      </c>
      <c r="O16" s="27">
        <v>6.5952948509530748E-2</v>
      </c>
      <c r="P16" s="27">
        <v>6.4008296427265993E-2</v>
      </c>
      <c r="Q16" s="27">
        <v>3.5900000000000001E-2</v>
      </c>
      <c r="R16" s="27">
        <v>0.10642714269539946</v>
      </c>
      <c r="S16" s="27">
        <v>5.3018400065528361E-2</v>
      </c>
      <c r="T16" s="27">
        <v>3.6785241218620833E-2</v>
      </c>
      <c r="U16" s="27">
        <v>6.8000000000000005E-2</v>
      </c>
      <c r="V16" s="36">
        <f>'Per depart'!Q24</f>
        <v>7.5396638206204694E-2</v>
      </c>
    </row>
    <row r="17" spans="1:22" ht="12.75" customHeight="1">
      <c r="A17" s="22" t="s">
        <v>159</v>
      </c>
      <c r="B17" s="114" t="s">
        <v>160</v>
      </c>
      <c r="C17" s="114"/>
      <c r="D17" s="31" t="s">
        <v>159</v>
      </c>
      <c r="E17" s="32" t="s">
        <v>161</v>
      </c>
      <c r="F17" s="27">
        <v>0.21243701328447093</v>
      </c>
      <c r="G17" s="27">
        <v>0.16428306474879445</v>
      </c>
      <c r="H17" s="27">
        <v>0.14382917519499916</v>
      </c>
      <c r="I17" s="27">
        <v>0.10516469494128079</v>
      </c>
      <c r="J17" s="27">
        <v>0.10750975551485228</v>
      </c>
      <c r="K17" s="27">
        <v>0.12258048708776401</v>
      </c>
      <c r="L17" s="27">
        <v>0.1134</v>
      </c>
      <c r="M17" s="27">
        <v>0.11095186072384312</v>
      </c>
      <c r="N17" s="27">
        <v>0.1041</v>
      </c>
      <c r="O17" s="27">
        <v>9.6187358812410681E-2</v>
      </c>
      <c r="P17" s="27">
        <v>9.4604568939594125E-2</v>
      </c>
      <c r="Q17" s="27">
        <v>7.5999999999999998E-2</v>
      </c>
      <c r="R17" s="27">
        <v>7.5356111603577344E-2</v>
      </c>
      <c r="S17" s="27">
        <v>7.1224242021055442E-2</v>
      </c>
      <c r="T17" s="27">
        <v>6.3809516184559226E-2</v>
      </c>
      <c r="U17" s="27">
        <v>6.3E-2</v>
      </c>
      <c r="V17" s="36">
        <f>'Per depart'!Q25</f>
        <v>6.2330062881520792E-2</v>
      </c>
    </row>
    <row r="18" spans="1:22" ht="12.75" customHeight="1">
      <c r="A18" s="14" t="s">
        <v>162</v>
      </c>
      <c r="B18" s="116" t="s">
        <v>163</v>
      </c>
      <c r="C18" s="116"/>
      <c r="D18" s="31" t="s">
        <v>162</v>
      </c>
      <c r="E18" s="32" t="s">
        <v>164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1.5283084404307054E-2</v>
      </c>
      <c r="L18" s="27">
        <v>5.5199999999999999E-2</v>
      </c>
      <c r="M18" s="27">
        <v>5.1625551380493385E-2</v>
      </c>
      <c r="N18" s="27">
        <v>4.07E-2</v>
      </c>
      <c r="O18" s="27">
        <v>3.5305048002477551E-2</v>
      </c>
      <c r="P18" s="27">
        <v>7.0140887744281163E-2</v>
      </c>
      <c r="Q18" s="27">
        <v>5.6099999999999997E-2</v>
      </c>
      <c r="R18" s="27">
        <v>2.4421007433647317E-2</v>
      </c>
      <c r="S18" s="27">
        <v>2.3079193838391968E-2</v>
      </c>
      <c r="T18" s="27">
        <v>2.5955336262945546E-2</v>
      </c>
      <c r="U18" s="27">
        <v>8.0000000000000002E-3</v>
      </c>
      <c r="V18" s="36">
        <f>'Per depart'!Q26</f>
        <v>1.2693577050012695E-2</v>
      </c>
    </row>
    <row r="19" spans="1:22" ht="12.75" customHeight="1">
      <c r="A19" s="22" t="s">
        <v>165</v>
      </c>
      <c r="B19" s="114" t="s">
        <v>166</v>
      </c>
      <c r="C19" s="114"/>
      <c r="D19" s="31" t="s">
        <v>165</v>
      </c>
      <c r="E19" s="32" t="s">
        <v>167</v>
      </c>
      <c r="F19" s="27">
        <v>2.4575602052901702E-2</v>
      </c>
      <c r="G19" s="27">
        <v>0</v>
      </c>
      <c r="H19" s="27">
        <v>1.6750902527075812E-2</v>
      </c>
      <c r="I19" s="27">
        <v>1.8378130025269928E-2</v>
      </c>
      <c r="J19" s="27">
        <v>1.6929054001341842E-2</v>
      </c>
      <c r="K19" s="27">
        <v>1.7418900700335256E-2</v>
      </c>
      <c r="L19" s="27">
        <v>1.4500000000000001E-2</v>
      </c>
      <c r="M19" s="27">
        <v>1.6951265112800699E-2</v>
      </c>
      <c r="N19" s="27">
        <v>1.89E-2</v>
      </c>
      <c r="O19" s="27">
        <v>1.9190066318611542E-2</v>
      </c>
      <c r="P19" s="27">
        <v>1.3225569434239529E-2</v>
      </c>
      <c r="Q19" s="27">
        <v>2.58E-2</v>
      </c>
      <c r="R19" s="27">
        <v>1.9864417468075039E-2</v>
      </c>
      <c r="S19" s="27">
        <v>2.0608439646712464E-2</v>
      </c>
      <c r="T19" s="27">
        <v>2.344423375280124E-2</v>
      </c>
      <c r="U19" s="27">
        <v>1.9E-2</v>
      </c>
      <c r="V19" s="36">
        <f>'Per depart'!Q27</f>
        <v>2.5887907734546821E-2</v>
      </c>
    </row>
    <row r="20" spans="1:22" ht="12.75" customHeight="1">
      <c r="A20" s="45" t="s">
        <v>168</v>
      </c>
      <c r="B20" s="116" t="s">
        <v>169</v>
      </c>
      <c r="C20" s="116"/>
      <c r="D20" s="31" t="s">
        <v>168</v>
      </c>
      <c r="E20" s="32" t="s">
        <v>170</v>
      </c>
      <c r="F20" s="27">
        <v>0</v>
      </c>
      <c r="G20" s="27">
        <v>0.12048042036782185</v>
      </c>
      <c r="H20" s="27">
        <v>8.5559205827738891E-2</v>
      </c>
      <c r="I20" s="27">
        <v>7.3612083412885304E-2</v>
      </c>
      <c r="J20" s="27">
        <v>6.4158702356927999E-2</v>
      </c>
      <c r="K20" s="27">
        <v>8.3547912959872683E-2</v>
      </c>
      <c r="L20" s="27">
        <v>0.1206</v>
      </c>
      <c r="M20" s="27">
        <v>0.12241272287506154</v>
      </c>
      <c r="N20" s="27">
        <v>0.12709999999999999</v>
      </c>
      <c r="O20" s="27">
        <v>0.1202233781440699</v>
      </c>
      <c r="P20" s="27">
        <v>8.7007882959631064E-2</v>
      </c>
      <c r="Q20" s="27">
        <v>6.4699999999999994E-2</v>
      </c>
      <c r="R20" s="27">
        <v>0.11709591474245117</v>
      </c>
      <c r="S20" s="27">
        <v>0.10622871351260997</v>
      </c>
      <c r="T20" s="27">
        <v>8.6985552992594389E-2</v>
      </c>
      <c r="U20" s="27">
        <v>1.6E-2</v>
      </c>
      <c r="V20" s="36">
        <f>'Per depart'!Q28</f>
        <v>2.5893752088205813E-2</v>
      </c>
    </row>
    <row r="21" spans="1:22" ht="12.75" customHeight="1">
      <c r="A21" s="50" t="s">
        <v>171</v>
      </c>
      <c r="B21" s="130" t="s">
        <v>172</v>
      </c>
      <c r="C21" s="130"/>
      <c r="D21" s="46" t="s">
        <v>171</v>
      </c>
      <c r="E21" s="47" t="s">
        <v>173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8.0256821829855548E-3</v>
      </c>
      <c r="L21" s="48">
        <v>0.1041</v>
      </c>
      <c r="M21" s="48">
        <v>1.3347570742124932E-2</v>
      </c>
      <c r="N21" s="48">
        <v>4.5199999999999997E-2</v>
      </c>
      <c r="O21" s="48">
        <v>3.7417511395333017E-2</v>
      </c>
      <c r="P21" s="48">
        <v>0</v>
      </c>
      <c r="Q21" s="48">
        <v>0</v>
      </c>
      <c r="R21" s="48">
        <v>3.6903395112350336E-2</v>
      </c>
      <c r="S21" s="48">
        <v>3.2693984306887539E-2</v>
      </c>
      <c r="T21" s="48">
        <v>3.7101162503091763E-2</v>
      </c>
      <c r="U21" s="27"/>
      <c r="V21" s="49"/>
    </row>
    <row r="22" spans="1:22" ht="12.75" customHeight="1">
      <c r="A22" s="50" t="s">
        <v>174</v>
      </c>
      <c r="B22" s="130" t="s">
        <v>175</v>
      </c>
      <c r="C22" s="130"/>
      <c r="D22" s="46" t="s">
        <v>176</v>
      </c>
      <c r="E22" s="47" t="s">
        <v>177</v>
      </c>
      <c r="F22" s="48">
        <v>5.2805280528052799E-2</v>
      </c>
      <c r="G22" s="48">
        <v>5.7227014517147061E-2</v>
      </c>
      <c r="H22" s="48">
        <v>2.7438721841818E-2</v>
      </c>
      <c r="I22" s="48">
        <v>1.9962756052141529E-2</v>
      </c>
      <c r="J22" s="48">
        <v>1.5895854744775607E-2</v>
      </c>
      <c r="K22" s="48">
        <v>4.0522527326046394E-2</v>
      </c>
      <c r="L22" s="48">
        <v>7.5899999999999995E-2</v>
      </c>
      <c r="M22" s="48">
        <v>6.4126887758973974E-2</v>
      </c>
      <c r="N22" s="48">
        <v>6.1600000000000002E-2</v>
      </c>
      <c r="O22" s="48">
        <v>4.9457940967001658E-2</v>
      </c>
      <c r="P22" s="48">
        <v>5.1592004424429162E-2</v>
      </c>
      <c r="Q22" s="48">
        <v>7.2999999999999995E-2</v>
      </c>
      <c r="R22" s="48">
        <v>7.990275526742302E-2</v>
      </c>
      <c r="S22" s="48">
        <v>8.2928802588996764E-2</v>
      </c>
      <c r="T22" s="48">
        <v>0</v>
      </c>
      <c r="U22" s="27"/>
      <c r="V22" s="101">
        <f>'Per depart'!Q30</f>
        <v>5.1006711409395972E-2</v>
      </c>
    </row>
    <row r="23" spans="1:22" ht="12.75" customHeight="1">
      <c r="A23" s="22" t="s">
        <v>176</v>
      </c>
      <c r="B23" s="114" t="s">
        <v>178</v>
      </c>
      <c r="C23" s="114"/>
      <c r="D23" s="31" t="s">
        <v>179</v>
      </c>
      <c r="E23" s="32" t="s">
        <v>180</v>
      </c>
      <c r="F23" s="27">
        <v>0.11350884764782046</v>
      </c>
      <c r="G23" s="27">
        <v>8.1919016437257783E-2</v>
      </c>
      <c r="H23" s="27">
        <v>3.6050798852929125E-2</v>
      </c>
      <c r="I23" s="27">
        <v>2.0516759010368094E-2</v>
      </c>
      <c r="J23" s="27">
        <v>1.3007901996539955E-2</v>
      </c>
      <c r="K23" s="27">
        <v>1.8312822971605136E-2</v>
      </c>
      <c r="L23" s="27">
        <v>3.15E-2</v>
      </c>
      <c r="M23" s="27">
        <v>4.9859648424279833E-2</v>
      </c>
      <c r="N23" s="27">
        <v>4.5400000000000003E-2</v>
      </c>
      <c r="O23" s="27">
        <v>4.7996439798507748E-2</v>
      </c>
      <c r="P23" s="27">
        <v>3.2569742439333159E-2</v>
      </c>
      <c r="Q23" s="27">
        <v>4.3499999999999997E-2</v>
      </c>
      <c r="R23" s="27">
        <v>4.4006997479402579E-2</v>
      </c>
      <c r="S23" s="27">
        <v>3.7800368829291352E-2</v>
      </c>
      <c r="T23" s="27">
        <v>6.1898852001241074E-2</v>
      </c>
      <c r="U23" s="27">
        <v>5.0999999999999997E-2</v>
      </c>
      <c r="V23" s="36">
        <f>'Per depart'!Q30</f>
        <v>5.1006711409395972E-2</v>
      </c>
    </row>
    <row r="24" spans="1:22" ht="12.75" customHeight="1">
      <c r="A24" s="14" t="s">
        <v>179</v>
      </c>
      <c r="B24" s="116" t="s">
        <v>181</v>
      </c>
      <c r="C24" s="116"/>
      <c r="D24" s="31" t="s">
        <v>182</v>
      </c>
      <c r="E24" s="32" t="s">
        <v>183</v>
      </c>
      <c r="F24" s="27">
        <v>7.6663054553688395E-2</v>
      </c>
      <c r="G24" s="27">
        <v>6.5779525177680334E-2</v>
      </c>
      <c r="H24" s="27">
        <v>5.4071493095883341E-2</v>
      </c>
      <c r="I24" s="27">
        <v>6.4177170455884086E-2</v>
      </c>
      <c r="J24" s="27">
        <v>7.441860465116279E-2</v>
      </c>
      <c r="K24" s="27">
        <v>0.12318029115341544</v>
      </c>
      <c r="L24" s="27">
        <v>6.13E-2</v>
      </c>
      <c r="M24" s="27">
        <v>0.11397675719346219</v>
      </c>
      <c r="N24" s="27">
        <v>0.1176</v>
      </c>
      <c r="O24" s="27">
        <v>8.3343684014408143E-2</v>
      </c>
      <c r="P24" s="27">
        <v>5.8259460255875056E-2</v>
      </c>
      <c r="Q24" s="27">
        <v>7.3599999999999999E-2</v>
      </c>
      <c r="R24" s="27">
        <v>5.8690206370034595E-2</v>
      </c>
      <c r="S24" s="27">
        <v>4.6507213363705391E-2</v>
      </c>
      <c r="T24" s="27">
        <v>3.5703496714749643E-2</v>
      </c>
      <c r="U24" s="27">
        <v>3.7999999999999999E-2</v>
      </c>
      <c r="V24" s="36">
        <f>'Per depart'!Q31</f>
        <v>2.8717422998534553E-2</v>
      </c>
    </row>
    <row r="25" spans="1:22" ht="12.75" customHeight="1">
      <c r="A25" s="22" t="s">
        <v>182</v>
      </c>
      <c r="B25" s="114" t="s">
        <v>184</v>
      </c>
      <c r="C25" s="114"/>
      <c r="D25" s="31" t="s">
        <v>185</v>
      </c>
      <c r="E25" s="32" t="s">
        <v>186</v>
      </c>
      <c r="F25" s="27">
        <v>0</v>
      </c>
      <c r="G25" s="27">
        <v>0</v>
      </c>
      <c r="H25" s="27">
        <v>1.2959951209595446E-2</v>
      </c>
      <c r="I25" s="27">
        <v>1.0447980057188945E-2</v>
      </c>
      <c r="J25" s="27">
        <v>2.7014901612693144E-2</v>
      </c>
      <c r="K25" s="27">
        <v>5.9842883548983358E-2</v>
      </c>
      <c r="L25" s="27">
        <v>7.7100000000000002E-2</v>
      </c>
      <c r="M25" s="27">
        <v>6.7239556825744826E-2</v>
      </c>
      <c r="N25" s="27">
        <v>6.8199999999999997E-2</v>
      </c>
      <c r="O25" s="27">
        <v>6.7614144078975369E-2</v>
      </c>
      <c r="P25" s="27">
        <v>5.8061400193188013E-2</v>
      </c>
      <c r="Q25" s="27">
        <v>3.4200000000000001E-2</v>
      </c>
      <c r="R25" s="27">
        <v>3.9468039468039465E-2</v>
      </c>
      <c r="S25" s="27">
        <v>3.3575705731394352E-2</v>
      </c>
      <c r="T25" s="27">
        <v>4.5241710959250822E-2</v>
      </c>
      <c r="U25" s="27">
        <v>4.4999999999999998E-2</v>
      </c>
      <c r="V25" s="36">
        <f>'Per depart'!Q32</f>
        <v>4.8779532186655171E-2</v>
      </c>
    </row>
    <row r="26" spans="1:22" ht="12.75" customHeight="1">
      <c r="A26" s="14" t="s">
        <v>185</v>
      </c>
      <c r="B26" s="116" t="s">
        <v>187</v>
      </c>
      <c r="C26" s="116"/>
      <c r="D26" s="31" t="s">
        <v>174</v>
      </c>
      <c r="E26" s="32" t="s">
        <v>188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1.7573315424222073E-2</v>
      </c>
      <c r="U26" s="27">
        <v>1.4999999999999999E-2</v>
      </c>
      <c r="V26" s="36">
        <f>'Per depart'!Q33</f>
        <v>3.1334841628959276E-2</v>
      </c>
    </row>
    <row r="27" spans="1:22" ht="12.75" customHeight="1">
      <c r="A27" s="22" t="s">
        <v>189</v>
      </c>
      <c r="B27" s="114" t="s">
        <v>190</v>
      </c>
      <c r="C27" s="114"/>
      <c r="D27" s="31" t="s">
        <v>189</v>
      </c>
      <c r="E27" s="32" t="s">
        <v>191</v>
      </c>
      <c r="F27" s="27">
        <v>9.16254352208173E-2</v>
      </c>
      <c r="G27" s="27">
        <v>7.521613832853026E-2</v>
      </c>
      <c r="H27" s="27">
        <v>4.5393499865699703E-2</v>
      </c>
      <c r="I27" s="27">
        <v>2.759959486833221E-2</v>
      </c>
      <c r="J27" s="27">
        <v>4.5951336258476271E-2</v>
      </c>
      <c r="K27" s="27">
        <v>5.6417979610750693E-2</v>
      </c>
      <c r="L27" s="27">
        <v>6.5000000000000002E-2</v>
      </c>
      <c r="M27" s="27">
        <v>9.0997918348273074E-2</v>
      </c>
      <c r="N27" s="27">
        <v>8.2900000000000001E-2</v>
      </c>
      <c r="O27" s="27">
        <v>7.3118093922651936E-2</v>
      </c>
      <c r="P27" s="27">
        <v>4.9751243781094523E-2</v>
      </c>
      <c r="Q27" s="27">
        <v>3.6400000000000002E-2</v>
      </c>
      <c r="R27" s="27">
        <v>3.7273412223551829E-2</v>
      </c>
      <c r="S27" s="27">
        <v>4.1342500452324953E-2</v>
      </c>
      <c r="T27" s="27">
        <v>4.4607997127855313E-2</v>
      </c>
      <c r="U27" s="27">
        <v>3.7999999999999999E-2</v>
      </c>
      <c r="V27" s="36">
        <f>'Per depart'!Q34</f>
        <v>3.3518066947461761E-2</v>
      </c>
    </row>
    <row r="28" spans="1:22" ht="12.75" customHeight="1">
      <c r="A28" s="14" t="s">
        <v>192</v>
      </c>
      <c r="B28" s="116" t="s">
        <v>193</v>
      </c>
      <c r="C28" s="116"/>
      <c r="D28" s="31" t="s">
        <v>192</v>
      </c>
      <c r="E28" s="32" t="s">
        <v>194</v>
      </c>
      <c r="F28" s="27">
        <v>0</v>
      </c>
      <c r="G28" s="27">
        <v>0.23243435060326473</v>
      </c>
      <c r="H28" s="27">
        <v>5.2532970868079801E-2</v>
      </c>
      <c r="I28" s="27">
        <v>2.1403119070757554E-2</v>
      </c>
      <c r="J28" s="27">
        <v>1.6143720506664457E-2</v>
      </c>
      <c r="K28" s="27">
        <v>3.8480579684054189E-2</v>
      </c>
      <c r="L28" s="27">
        <v>2.18E-2</v>
      </c>
      <c r="M28" s="27">
        <v>9.2538476524449631E-2</v>
      </c>
      <c r="N28" s="27">
        <v>9.2100000000000001E-2</v>
      </c>
      <c r="O28" s="27">
        <v>3.9819428474085428E-2</v>
      </c>
      <c r="P28" s="27">
        <v>3.5693675593647806E-2</v>
      </c>
      <c r="Q28" s="27">
        <v>4.02E-2</v>
      </c>
      <c r="R28" s="27">
        <v>0.1049452785333362</v>
      </c>
      <c r="S28" s="27">
        <v>0.12031997901776932</v>
      </c>
      <c r="T28" s="27">
        <v>9.8338454075032333E-2</v>
      </c>
      <c r="U28" s="27">
        <v>5.7000000000000002E-2</v>
      </c>
      <c r="V28" s="36">
        <f>'Per depart'!Q35</f>
        <v>5.5221253859691649E-2</v>
      </c>
    </row>
    <row r="29" spans="1:22" ht="12.75" customHeight="1">
      <c r="A29" s="22" t="s">
        <v>195</v>
      </c>
      <c r="B29" s="114" t="s">
        <v>196</v>
      </c>
      <c r="C29" s="114"/>
      <c r="D29" s="31" t="s">
        <v>195</v>
      </c>
      <c r="E29" s="32" t="s">
        <v>197</v>
      </c>
      <c r="F29" s="27">
        <v>0</v>
      </c>
      <c r="G29" s="27">
        <v>0</v>
      </c>
      <c r="H29" s="27">
        <v>0</v>
      </c>
      <c r="I29" s="27">
        <v>2.5188916876574307E-3</v>
      </c>
      <c r="J29" s="27">
        <v>3.4676828374615276E-2</v>
      </c>
      <c r="K29" s="27">
        <v>5.457282649604818E-2</v>
      </c>
      <c r="L29" s="27">
        <v>3.2899999999999999E-2</v>
      </c>
      <c r="M29" s="27">
        <v>3.263308178666123E-2</v>
      </c>
      <c r="N29" s="27">
        <v>5.8000000000000003E-2</v>
      </c>
      <c r="O29" s="27">
        <v>5.6226765799256506E-2</v>
      </c>
      <c r="P29" s="27">
        <v>3.9206424185167697E-2</v>
      </c>
      <c r="Q29" s="27">
        <v>3.9E-2</v>
      </c>
      <c r="R29" s="27">
        <v>4.3844109831709478E-2</v>
      </c>
      <c r="S29" s="27">
        <v>3.2865907099035932E-2</v>
      </c>
      <c r="T29" s="27">
        <v>5.1261513816579903E-2</v>
      </c>
      <c r="U29" s="27">
        <v>7.0000000000000007E-2</v>
      </c>
      <c r="V29" s="36">
        <f>'Per depart'!Q36</f>
        <v>6.3469417617793386E-2</v>
      </c>
    </row>
    <row r="30" spans="1:22" ht="12.75" customHeight="1">
      <c r="A30" s="14" t="s">
        <v>198</v>
      </c>
      <c r="B30" s="116" t="s">
        <v>199</v>
      </c>
      <c r="C30" s="116"/>
      <c r="D30" s="31" t="s">
        <v>198</v>
      </c>
      <c r="E30" s="32" t="s">
        <v>200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36">
        <f>'Per depart'!Q37</f>
        <v>8.92325996430696E-3</v>
      </c>
    </row>
    <row r="31" spans="1:22" ht="12.75" customHeight="1">
      <c r="A31" s="33" t="s">
        <v>201</v>
      </c>
      <c r="B31" s="129" t="s">
        <v>202</v>
      </c>
      <c r="C31" s="129"/>
      <c r="D31" s="31" t="s">
        <v>201</v>
      </c>
      <c r="E31" s="32" t="s">
        <v>202</v>
      </c>
      <c r="F31" s="27">
        <v>0.10845240144603202</v>
      </c>
      <c r="G31" s="27">
        <v>0.11614255765199162</v>
      </c>
      <c r="H31" s="27">
        <v>0.1186648740281756</v>
      </c>
      <c r="I31" s="27">
        <v>0.1213052731142114</v>
      </c>
      <c r="J31" s="27">
        <v>0.14006657549092971</v>
      </c>
      <c r="K31" s="27">
        <v>0.1203126908513497</v>
      </c>
      <c r="L31" s="27">
        <v>5.8999999999999997E-2</v>
      </c>
      <c r="M31" s="27">
        <v>6.4298471919031555E-2</v>
      </c>
      <c r="N31" s="27">
        <v>5.9700000000000003E-2</v>
      </c>
      <c r="O31" s="27">
        <v>6.2624795788709386E-2</v>
      </c>
      <c r="P31" s="27">
        <v>6.226339464659511E-2</v>
      </c>
      <c r="Q31" s="27">
        <v>9.0300000000000005E-2</v>
      </c>
      <c r="R31" s="27">
        <v>6.1990067399787172E-2</v>
      </c>
      <c r="S31" s="27">
        <v>6.4057930650327249E-2</v>
      </c>
      <c r="T31" s="27">
        <v>6.5510575520862771E-2</v>
      </c>
      <c r="U31" s="27">
        <v>6.0999999999999999E-2</v>
      </c>
      <c r="V31" s="36">
        <f>'Per depart'!Q38</f>
        <v>8.1770062741809132E-2</v>
      </c>
    </row>
    <row r="32" spans="1:22" ht="12.75" customHeight="1">
      <c r="A32" s="14" t="s">
        <v>203</v>
      </c>
      <c r="B32" s="116" t="s">
        <v>204</v>
      </c>
      <c r="C32" s="116"/>
      <c r="D32" s="31" t="s">
        <v>203</v>
      </c>
      <c r="E32" s="32" t="s">
        <v>205</v>
      </c>
      <c r="F32" s="27">
        <v>0</v>
      </c>
      <c r="G32" s="27">
        <v>0</v>
      </c>
      <c r="H32" s="27">
        <v>1.9839395370807745E-2</v>
      </c>
      <c r="I32" s="27">
        <v>2.683080808080808E-2</v>
      </c>
      <c r="J32" s="27">
        <v>2.9328380095806041E-2</v>
      </c>
      <c r="K32" s="27">
        <v>2.698961937716263E-2</v>
      </c>
      <c r="L32" s="27">
        <v>6.1699999999999998E-2</v>
      </c>
      <c r="M32" s="27">
        <v>6.1702758825274401E-2</v>
      </c>
      <c r="N32" s="27">
        <v>6.0499999999999998E-2</v>
      </c>
      <c r="O32" s="27">
        <v>2.4172775906479097E-2</v>
      </c>
      <c r="P32" s="27">
        <v>3.8992201559688064E-2</v>
      </c>
      <c r="Q32" s="27">
        <v>1.95E-2</v>
      </c>
      <c r="R32" s="27">
        <v>2.133279154815116E-2</v>
      </c>
      <c r="S32" s="27">
        <v>2.1730132450331126E-2</v>
      </c>
      <c r="T32" s="27">
        <v>2.2896163888330993E-2</v>
      </c>
      <c r="U32" s="27">
        <v>2.1000000000000001E-2</v>
      </c>
      <c r="V32" s="36">
        <f>'Per depart'!Q39</f>
        <v>2.2340425531914895E-2</v>
      </c>
    </row>
    <row r="33" spans="1:22" ht="12.75" customHeight="1">
      <c r="A33" s="22" t="s">
        <v>206</v>
      </c>
      <c r="B33" s="114" t="s">
        <v>207</v>
      </c>
      <c r="C33" s="114"/>
      <c r="D33" s="31" t="s">
        <v>206</v>
      </c>
      <c r="E33" s="32" t="s">
        <v>208</v>
      </c>
      <c r="F33" s="27">
        <v>0.16330099413103366</v>
      </c>
      <c r="G33" s="27">
        <v>0.12764987462958741</v>
      </c>
      <c r="H33" s="27">
        <v>0.13396838265099312</v>
      </c>
      <c r="I33" s="27">
        <v>0.11930414959155428</v>
      </c>
      <c r="J33" s="27">
        <v>0.10044966556123884</v>
      </c>
      <c r="K33" s="27">
        <v>0.15210072245212877</v>
      </c>
      <c r="L33" s="27">
        <v>0.1148</v>
      </c>
      <c r="M33" s="27">
        <v>0.11828687967369135</v>
      </c>
      <c r="N33" s="27">
        <v>0.1172</v>
      </c>
      <c r="O33" s="27">
        <v>8.9488715909727276E-2</v>
      </c>
      <c r="P33" s="27">
        <v>0.10089414153950299</v>
      </c>
      <c r="Q33" s="27">
        <v>0.11119999999999999</v>
      </c>
      <c r="R33" s="27">
        <v>0.10552450344345743</v>
      </c>
      <c r="S33" s="27">
        <v>9.5752268981971131E-2</v>
      </c>
      <c r="T33" s="27">
        <v>9.5348357029083827E-2</v>
      </c>
      <c r="U33" s="27">
        <v>0.10199999999999999</v>
      </c>
      <c r="V33" s="36">
        <f>'Per depart'!Q40</f>
        <v>9.2453180909893573E-2</v>
      </c>
    </row>
    <row r="34" spans="1:22" ht="12.75" customHeight="1">
      <c r="A34" s="14" t="s">
        <v>209</v>
      </c>
      <c r="B34" s="116" t="s">
        <v>210</v>
      </c>
      <c r="C34" s="116"/>
      <c r="D34" s="31" t="s">
        <v>209</v>
      </c>
      <c r="E34" s="32" t="s">
        <v>211</v>
      </c>
      <c r="F34" s="27">
        <v>0.18528155530462959</v>
      </c>
      <c r="G34" s="27">
        <v>8.5324232081911255E-2</v>
      </c>
      <c r="H34" s="27">
        <v>5.2020615577284324E-2</v>
      </c>
      <c r="I34" s="27">
        <v>7.7007093243011068E-2</v>
      </c>
      <c r="J34" s="27">
        <v>2.3959426372857643E-2</v>
      </c>
      <c r="K34" s="27">
        <v>3.8608418313819295E-2</v>
      </c>
      <c r="L34" s="27">
        <v>5.0599999999999999E-2</v>
      </c>
      <c r="M34" s="27">
        <v>8.678265457726432E-2</v>
      </c>
      <c r="N34" s="27">
        <v>9.6000000000000002E-2</v>
      </c>
      <c r="O34" s="27">
        <v>6.2186485688993806E-2</v>
      </c>
      <c r="P34" s="27">
        <v>8.5291557876414265E-2</v>
      </c>
      <c r="Q34" s="27">
        <v>7.4800000000000005E-2</v>
      </c>
      <c r="R34" s="27">
        <v>7.6785575503225303E-2</v>
      </c>
      <c r="S34" s="27">
        <v>9.6608680914007497E-2</v>
      </c>
      <c r="T34" s="27">
        <v>9.7479470119283096E-2</v>
      </c>
      <c r="U34" s="27">
        <v>9.4E-2</v>
      </c>
      <c r="V34" s="36">
        <f>'Per depart'!Q41</f>
        <v>8.99056669263463E-2</v>
      </c>
    </row>
    <row r="35" spans="1:22" ht="12.75" customHeight="1">
      <c r="A35" s="22" t="s">
        <v>212</v>
      </c>
      <c r="B35" s="114" t="s">
        <v>213</v>
      </c>
      <c r="C35" s="114"/>
      <c r="D35" s="31" t="s">
        <v>212</v>
      </c>
      <c r="E35" s="32" t="s">
        <v>214</v>
      </c>
      <c r="F35" s="27">
        <v>6.9792671166827386E-2</v>
      </c>
      <c r="G35" s="27">
        <v>8.1780229610854321E-2</v>
      </c>
      <c r="H35" s="27">
        <v>5.6139507440833902E-2</v>
      </c>
      <c r="I35" s="27">
        <v>4.0672882790050845E-2</v>
      </c>
      <c r="J35" s="27">
        <v>5.9239227294212458E-2</v>
      </c>
      <c r="K35" s="27">
        <v>6.6207236032488306E-2</v>
      </c>
      <c r="L35" s="27">
        <v>7.7399999999999997E-2</v>
      </c>
      <c r="M35" s="27">
        <v>8.6297621553357184E-2</v>
      </c>
      <c r="N35" s="27">
        <v>9.4799999999999995E-2</v>
      </c>
      <c r="O35" s="27">
        <v>0.10670408811692438</v>
      </c>
      <c r="P35" s="27">
        <v>8.4971268490481991E-2</v>
      </c>
      <c r="Q35" s="27">
        <v>8.9300000000000004E-2</v>
      </c>
      <c r="R35" s="27">
        <v>0.10456021402168809</v>
      </c>
      <c r="S35" s="27">
        <v>0.10446798465231645</v>
      </c>
      <c r="T35" s="27">
        <v>7.7624093909933231E-2</v>
      </c>
      <c r="U35" s="27">
        <v>6.3E-2</v>
      </c>
      <c r="V35" s="36">
        <f>'Per depart'!Q42</f>
        <v>6.6795188574221398E-2</v>
      </c>
    </row>
    <row r="36" spans="1:22" ht="12.75" customHeight="1">
      <c r="A36" s="14" t="s">
        <v>215</v>
      </c>
      <c r="B36" s="116" t="s">
        <v>216</v>
      </c>
      <c r="C36" s="116"/>
      <c r="D36" s="31" t="s">
        <v>215</v>
      </c>
      <c r="E36" s="32" t="s">
        <v>216</v>
      </c>
      <c r="F36" s="27">
        <v>0.21739130434782608</v>
      </c>
      <c r="G36" s="27">
        <v>0.10869565217391304</v>
      </c>
      <c r="H36" s="27">
        <v>0.19580419580419581</v>
      </c>
      <c r="I36" s="27">
        <v>0.14078014184397164</v>
      </c>
      <c r="J36" s="27">
        <v>3.5381530840901051E-2</v>
      </c>
      <c r="K36" s="27">
        <v>8.5469780072534973E-2</v>
      </c>
      <c r="L36" s="27">
        <v>9.64E-2</v>
      </c>
      <c r="M36" s="27">
        <v>8.970952886999646E-2</v>
      </c>
      <c r="N36" s="27">
        <v>8.1799999999999998E-2</v>
      </c>
      <c r="O36" s="27">
        <v>8.2606301266629961E-2</v>
      </c>
      <c r="P36" s="27">
        <v>8.2606301266629961E-2</v>
      </c>
      <c r="Q36" s="27">
        <v>7.9600000000000004E-2</v>
      </c>
      <c r="R36" s="27">
        <v>6.5355680134777938E-2</v>
      </c>
      <c r="S36" s="27">
        <v>6.5547981122181437E-2</v>
      </c>
      <c r="T36" s="27">
        <v>6.8443214450445627E-2</v>
      </c>
      <c r="U36" s="27">
        <v>6.6000000000000003E-2</v>
      </c>
      <c r="V36" s="36">
        <f>'Per depart'!Q43</f>
        <v>9.9796520967519856E-2</v>
      </c>
    </row>
    <row r="37" spans="1:22" ht="12.75" customHeight="1">
      <c r="A37" s="22" t="s">
        <v>217</v>
      </c>
      <c r="B37" s="114" t="s">
        <v>218</v>
      </c>
      <c r="C37" s="114"/>
      <c r="D37" s="31" t="s">
        <v>217</v>
      </c>
      <c r="E37" s="32" t="s">
        <v>219</v>
      </c>
      <c r="F37" s="27">
        <v>0.10756188538487624</v>
      </c>
      <c r="G37" s="27">
        <v>8.6529216963999567E-2</v>
      </c>
      <c r="H37" s="27">
        <v>6.6215166939867134E-2</v>
      </c>
      <c r="I37" s="27">
        <v>5.8291357370095442E-2</v>
      </c>
      <c r="J37" s="27">
        <v>4.2165071770334933E-2</v>
      </c>
      <c r="K37" s="27">
        <v>0.11473859423469775</v>
      </c>
      <c r="L37" s="27">
        <v>0.1027</v>
      </c>
      <c r="M37" s="27">
        <v>0.1144793152639087</v>
      </c>
      <c r="N37" s="27">
        <v>0.13569999999999999</v>
      </c>
      <c r="O37" s="27">
        <v>7.2064945878434636E-2</v>
      </c>
      <c r="P37" s="27">
        <v>0.11130341616186593</v>
      </c>
      <c r="Q37" s="27">
        <v>9.2600000000000002E-2</v>
      </c>
      <c r="R37" s="27">
        <v>0.11303962628865979</v>
      </c>
      <c r="S37" s="27">
        <v>9.2511539073690918E-2</v>
      </c>
      <c r="T37" s="27">
        <v>0.12426529141860379</v>
      </c>
      <c r="U37" s="27">
        <v>0.11600000000000001</v>
      </c>
      <c r="V37" s="36">
        <f>'Per depart'!Q44</f>
        <v>0.14255656860211877</v>
      </c>
    </row>
    <row r="38" spans="1:22" ht="12.75" customHeight="1">
      <c r="A38" s="14" t="s">
        <v>220</v>
      </c>
      <c r="B38" s="116" t="s">
        <v>221</v>
      </c>
      <c r="C38" s="116"/>
      <c r="D38" s="31" t="s">
        <v>220</v>
      </c>
      <c r="E38" s="32" t="s">
        <v>222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1.2206668800084456E-2</v>
      </c>
      <c r="L38" s="27">
        <v>7.85E-2</v>
      </c>
      <c r="M38" s="27">
        <v>0.11764705882352941</v>
      </c>
      <c r="N38" s="27">
        <v>0.113</v>
      </c>
      <c r="O38" s="27">
        <v>0.1256338028169014</v>
      </c>
      <c r="P38" s="27">
        <v>0.15901530272787759</v>
      </c>
      <c r="Q38" s="27">
        <v>0.12820000000000001</v>
      </c>
      <c r="R38" s="27">
        <v>0.1548371984071211</v>
      </c>
      <c r="S38" s="27">
        <v>0.14642607304054508</v>
      </c>
      <c r="T38" s="27">
        <v>0.12985384252710985</v>
      </c>
      <c r="U38" s="27">
        <v>0.125</v>
      </c>
      <c r="V38" s="36">
        <f>'Per depart'!Q45</f>
        <v>0.15211392361939155</v>
      </c>
    </row>
    <row r="39" spans="1:22" ht="12.75" customHeight="1">
      <c r="A39" s="22" t="s">
        <v>223</v>
      </c>
      <c r="B39" s="114" t="s">
        <v>224</v>
      </c>
      <c r="C39" s="114"/>
      <c r="D39" s="31" t="s">
        <v>223</v>
      </c>
      <c r="E39" s="32" t="s">
        <v>225</v>
      </c>
      <c r="F39" s="27">
        <v>0</v>
      </c>
      <c r="G39" s="27">
        <v>0</v>
      </c>
      <c r="H39" s="27">
        <v>0</v>
      </c>
      <c r="I39" s="27">
        <v>7.5585789871504159E-3</v>
      </c>
      <c r="J39" s="27">
        <v>5.1434960864703692E-2</v>
      </c>
      <c r="K39" s="27">
        <v>8.0536912751677847E-2</v>
      </c>
      <c r="L39" s="27">
        <v>9.64E-2</v>
      </c>
      <c r="M39" s="27">
        <v>9.1485507246376815E-2</v>
      </c>
      <c r="N39" s="27">
        <v>0.10249999999999999</v>
      </c>
      <c r="O39" s="27">
        <v>0.10247994164843181</v>
      </c>
      <c r="P39" s="27">
        <v>8.3333333333333343E-2</v>
      </c>
      <c r="Q39" s="27">
        <v>4.48E-2</v>
      </c>
      <c r="R39" s="27">
        <v>6.8660022148394256E-2</v>
      </c>
      <c r="S39" s="27">
        <v>0.13885778275475927</v>
      </c>
      <c r="T39" s="27">
        <v>0.1251348435814455</v>
      </c>
      <c r="U39" s="27">
        <v>7.8E-2</v>
      </c>
      <c r="V39" s="36">
        <f>'Per depart'!Q46</f>
        <v>7.4427131072410641E-2</v>
      </c>
    </row>
    <row r="40" spans="1:22" ht="12.75" customHeight="1">
      <c r="A40" s="14" t="s">
        <v>226</v>
      </c>
      <c r="B40" s="116" t="s">
        <v>227</v>
      </c>
      <c r="C40" s="116"/>
      <c r="D40" s="31" t="s">
        <v>226</v>
      </c>
      <c r="E40" s="32" t="s">
        <v>227</v>
      </c>
      <c r="F40" s="27">
        <v>6.3956639566395662E-2</v>
      </c>
      <c r="G40" s="27">
        <v>6.2461810034625573E-2</v>
      </c>
      <c r="H40" s="27">
        <v>5.4341919356591675E-2</v>
      </c>
      <c r="I40" s="27">
        <v>7.8423236514522821E-2</v>
      </c>
      <c r="J40" s="27">
        <v>8.1756742877097832E-2</v>
      </c>
      <c r="K40" s="27">
        <v>0.1344998365889836</v>
      </c>
      <c r="L40" s="27">
        <v>9.8900000000000002E-2</v>
      </c>
      <c r="M40" s="27">
        <v>0.13001093294460642</v>
      </c>
      <c r="N40" s="27">
        <v>0.13009999999999999</v>
      </c>
      <c r="O40" s="27">
        <v>0.13412283757111343</v>
      </c>
      <c r="P40" s="27">
        <v>0.15744758598638833</v>
      </c>
      <c r="Q40" s="27">
        <v>0.14680000000000001</v>
      </c>
      <c r="R40" s="27">
        <v>0.15537655706677228</v>
      </c>
      <c r="S40" s="27">
        <v>0.10293132871060419</v>
      </c>
      <c r="T40" s="27">
        <v>7.9312212836821092E-2</v>
      </c>
      <c r="U40" s="27">
        <v>7.8E-2</v>
      </c>
      <c r="V40" s="36">
        <f>'Per depart'!Q47</f>
        <v>7.984901277584204E-2</v>
      </c>
    </row>
    <row r="41" spans="1:22" ht="12.75" customHeight="1">
      <c r="A41" s="22" t="s">
        <v>228</v>
      </c>
      <c r="B41" s="114" t="s">
        <v>229</v>
      </c>
      <c r="C41" s="114"/>
      <c r="D41" s="31" t="s">
        <v>228</v>
      </c>
      <c r="E41" s="32" t="s">
        <v>230</v>
      </c>
      <c r="F41" s="27">
        <v>0.11839049510282386</v>
      </c>
      <c r="G41" s="27">
        <v>0.15501913121764574</v>
      </c>
      <c r="H41" s="27">
        <v>0.1544480467004497</v>
      </c>
      <c r="I41" s="27">
        <v>0.12293225048087199</v>
      </c>
      <c r="J41" s="27">
        <v>0.1356057943852251</v>
      </c>
      <c r="K41" s="27">
        <v>0.11891568666533786</v>
      </c>
      <c r="L41" s="27">
        <v>0.1202</v>
      </c>
      <c r="M41" s="27">
        <v>0.12975923852183649</v>
      </c>
      <c r="N41" s="27">
        <v>0.1164</v>
      </c>
      <c r="O41" s="27">
        <v>0.11197274568510038</v>
      </c>
      <c r="P41" s="27">
        <v>0.10402605247262128</v>
      </c>
      <c r="Q41" s="27">
        <v>9.9500000000000005E-2</v>
      </c>
      <c r="R41" s="27">
        <v>0.10172536472868023</v>
      </c>
      <c r="S41" s="27">
        <v>9.1310484954161594E-2</v>
      </c>
      <c r="T41" s="27">
        <v>8.7563023542022306E-2</v>
      </c>
      <c r="U41" s="27">
        <v>8.1000000000000003E-2</v>
      </c>
      <c r="V41" s="36">
        <f>'Per depart'!Q48</f>
        <v>8.0943828169499743E-2</v>
      </c>
    </row>
    <row r="42" spans="1:22" ht="12.75" customHeight="1">
      <c r="A42" s="14" t="s">
        <v>231</v>
      </c>
      <c r="B42" s="116" t="s">
        <v>232</v>
      </c>
      <c r="C42" s="116"/>
      <c r="D42" s="31" t="s">
        <v>231</v>
      </c>
      <c r="E42" s="32" t="s">
        <v>233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3.22265625E-2</v>
      </c>
      <c r="L42" s="27">
        <v>2.3E-2</v>
      </c>
      <c r="M42" s="27">
        <v>4.5783132530120486E-2</v>
      </c>
      <c r="N42" s="27">
        <v>4.1500000000000002E-2</v>
      </c>
      <c r="O42" s="27">
        <v>5.5891635981062601E-2</v>
      </c>
      <c r="P42" s="27">
        <v>4.8114087698254038E-2</v>
      </c>
      <c r="Q42" s="27">
        <v>4.1099999999999998E-2</v>
      </c>
      <c r="R42" s="27">
        <v>5.019774870702768E-2</v>
      </c>
      <c r="S42" s="27">
        <v>5.9689229356467942E-2</v>
      </c>
      <c r="T42" s="27">
        <v>4.0410178503608056E-2</v>
      </c>
      <c r="U42" s="27">
        <v>3.7999999999999999E-2</v>
      </c>
      <c r="V42" s="36">
        <f>'Per depart'!Q49</f>
        <v>3.5445232116269251E-2</v>
      </c>
    </row>
    <row r="43" spans="1:22" ht="12.75" customHeight="1">
      <c r="A43" s="22" t="s">
        <v>234</v>
      </c>
      <c r="B43" s="114" t="s">
        <v>235</v>
      </c>
      <c r="C43" s="114"/>
      <c r="D43" s="31" t="s">
        <v>234</v>
      </c>
      <c r="E43" s="32" t="s">
        <v>236</v>
      </c>
      <c r="F43" s="27">
        <v>0.14187446259673259</v>
      </c>
      <c r="G43" s="27">
        <v>6.3258785942492013E-2</v>
      </c>
      <c r="H43" s="27">
        <v>0.10277629471436199</v>
      </c>
      <c r="I43" s="27">
        <v>9.4684385382059796E-2</v>
      </c>
      <c r="J43" s="27">
        <v>0.16717095310136157</v>
      </c>
      <c r="K43" s="27">
        <v>0</v>
      </c>
      <c r="L43" s="27">
        <v>0.12379999999999999</v>
      </c>
      <c r="M43" s="27">
        <v>0.10329171396140749</v>
      </c>
      <c r="N43" s="27">
        <v>0.1391</v>
      </c>
      <c r="O43" s="27">
        <v>0.13439849624060152</v>
      </c>
      <c r="P43" s="27">
        <v>0.14019995349918621</v>
      </c>
      <c r="Q43" s="27">
        <v>8.3400000000000002E-2</v>
      </c>
      <c r="R43" s="27">
        <v>0.14657568865301998</v>
      </c>
      <c r="S43" s="27">
        <v>0.16364591541896506</v>
      </c>
      <c r="T43" s="27">
        <v>9.585829643136233E-2</v>
      </c>
      <c r="U43" s="27">
        <v>6.5000000000000002E-2</v>
      </c>
      <c r="V43" s="36">
        <f>'Per depart'!Q50</f>
        <v>5.5327868852459022E-2</v>
      </c>
    </row>
    <row r="44" spans="1:22" ht="12.75" customHeight="1">
      <c r="A44" s="14" t="s">
        <v>237</v>
      </c>
      <c r="B44" s="116" t="s">
        <v>238</v>
      </c>
      <c r="C44" s="116"/>
      <c r="D44" s="31" t="s">
        <v>237</v>
      </c>
      <c r="E44" s="32" t="s">
        <v>239</v>
      </c>
      <c r="F44" s="27">
        <v>3.1444336738498301E-2</v>
      </c>
      <c r="G44" s="27">
        <v>2.1648309912647174E-2</v>
      </c>
      <c r="H44" s="27">
        <v>1.3478434504792332E-2</v>
      </c>
      <c r="I44" s="27">
        <v>6.0792968903953026E-2</v>
      </c>
      <c r="J44" s="27">
        <v>0</v>
      </c>
      <c r="K44" s="27">
        <v>0</v>
      </c>
      <c r="L44" s="27">
        <v>6.1100000000000002E-2</v>
      </c>
      <c r="M44" s="27">
        <v>5.7217847769028878E-2</v>
      </c>
      <c r="N44" s="27">
        <v>8.7599999999999997E-2</v>
      </c>
      <c r="O44" s="27">
        <v>6.718666903031377E-2</v>
      </c>
      <c r="P44" s="27">
        <v>7.6735000940379897E-2</v>
      </c>
      <c r="Q44" s="27">
        <v>8.2100000000000006E-2</v>
      </c>
      <c r="R44" s="27">
        <v>0.1056325355407594</v>
      </c>
      <c r="S44" s="27">
        <v>9.9467999355150744E-2</v>
      </c>
      <c r="T44" s="27">
        <v>9.7717806179819774E-2</v>
      </c>
      <c r="U44" s="27">
        <v>0.121</v>
      </c>
      <c r="V44" s="36">
        <f>'Per depart'!Q51</f>
        <v>0.12057734503565552</v>
      </c>
    </row>
    <row r="45" spans="1:22" ht="12.75" customHeight="1">
      <c r="E45" s="37" t="s">
        <v>112</v>
      </c>
      <c r="F45" s="27">
        <v>9.7418347002117156E-2</v>
      </c>
      <c r="G45" s="27">
        <v>9.752079926471463E-2</v>
      </c>
      <c r="H45" s="27">
        <v>7.0994225350091145E-2</v>
      </c>
      <c r="I45" s="27">
        <v>5.8992898391747373E-2</v>
      </c>
      <c r="J45" s="27">
        <v>6.7464985123023277E-2</v>
      </c>
      <c r="K45" s="27">
        <v>7.361527421217412E-2</v>
      </c>
      <c r="L45" s="27">
        <v>7.4080112116921948E-2</v>
      </c>
      <c r="M45" s="27">
        <v>8.6120058779770095E-2</v>
      </c>
      <c r="N45" s="27">
        <v>8.7740903171126899E-2</v>
      </c>
      <c r="O45" s="27">
        <v>7.8643784130313352E-2</v>
      </c>
      <c r="P45" s="27">
        <v>7.5391136885239962E-2</v>
      </c>
      <c r="Q45" s="27">
        <v>7.3117822812359803E-2</v>
      </c>
      <c r="R45" s="27">
        <v>7.9449573480554328E-2</v>
      </c>
      <c r="S45" s="27">
        <v>7.5213425616262639E-2</v>
      </c>
      <c r="T45" s="27">
        <v>7.1538322632552692E-2</v>
      </c>
      <c r="U45" s="27">
        <v>7.0000000000000007E-2</v>
      </c>
      <c r="V45" s="25">
        <v>6.9529831975547435E-2</v>
      </c>
    </row>
    <row r="46" spans="1:22" ht="12.75" customHeight="1">
      <c r="E46" s="38" t="s">
        <v>247</v>
      </c>
      <c r="F46" s="27">
        <v>9.9077821554713452E-2</v>
      </c>
      <c r="G46" s="27">
        <v>9.5125668315594838E-2</v>
      </c>
      <c r="H46" s="27">
        <v>6.8920928752303906E-2</v>
      </c>
      <c r="I46" s="27">
        <v>5.523402777659573E-2</v>
      </c>
      <c r="J46" s="27">
        <v>6.5454864769933285E-2</v>
      </c>
      <c r="K46" s="27">
        <v>7.4482749245048038E-2</v>
      </c>
      <c r="L46" s="27">
        <v>7.4861356022694392E-2</v>
      </c>
      <c r="M46" s="27">
        <v>8.7191271151108321E-2</v>
      </c>
      <c r="N46" s="27">
        <v>8.8928492547657709E-2</v>
      </c>
      <c r="O46" s="27">
        <v>7.9303787883037241E-2</v>
      </c>
      <c r="P46" s="27">
        <v>7.5947241618069622E-2</v>
      </c>
      <c r="Q46" s="27">
        <v>7.2497820628930454E-2</v>
      </c>
      <c r="R46" s="27">
        <v>8.0148565682903627E-2</v>
      </c>
      <c r="S46" s="27">
        <v>7.562794169797811E-2</v>
      </c>
      <c r="T46" s="27">
        <v>7.1915508908840839E-2</v>
      </c>
      <c r="U46" s="27">
        <v>7.0000000000000007E-2</v>
      </c>
      <c r="V46" s="25">
        <v>6.9895344487847386E-2</v>
      </c>
    </row>
    <row r="47" spans="1:22" ht="12.75" customHeight="1"/>
    <row r="48" spans="1:22" ht="12.75" customHeight="1"/>
    <row r="49" spans="6:13" ht="15">
      <c r="F49" s="128" t="s">
        <v>240</v>
      </c>
      <c r="G49" s="128"/>
      <c r="H49" s="128"/>
      <c r="I49" s="128"/>
      <c r="J49" s="128"/>
      <c r="K49" s="128"/>
      <c r="L49" s="128"/>
      <c r="M49" s="128"/>
    </row>
    <row r="50" spans="6:13" ht="15">
      <c r="F50" s="23"/>
      <c r="G50" s="23" t="s">
        <v>241</v>
      </c>
      <c r="H50" s="23" t="s">
        <v>242</v>
      </c>
      <c r="I50" s="23" t="s">
        <v>243</v>
      </c>
      <c r="J50" s="23" t="s">
        <v>244</v>
      </c>
      <c r="K50" s="23" t="s">
        <v>245</v>
      </c>
      <c r="L50" s="23" t="s">
        <v>246</v>
      </c>
      <c r="M50" s="23" t="s">
        <v>5</v>
      </c>
    </row>
    <row r="51" spans="6:13">
      <c r="F51" s="24">
        <v>2010</v>
      </c>
      <c r="G51" s="24">
        <v>914.73500000000001</v>
      </c>
      <c r="H51" s="24">
        <v>197.27500000000001</v>
      </c>
      <c r="I51" s="24">
        <f t="shared" ref="I51:I54" si="0">M51-H51-G51</f>
        <v>9020.5399999999972</v>
      </c>
      <c r="J51" s="27">
        <v>9.0276879956180847E-2</v>
      </c>
      <c r="K51" s="27">
        <v>1.946943266995969E-2</v>
      </c>
      <c r="L51" s="34">
        <f t="shared" ref="L51:L54" si="1">I51/M51</f>
        <v>0.89025368737385946</v>
      </c>
      <c r="M51" s="24">
        <v>10132.549999999997</v>
      </c>
    </row>
    <row r="52" spans="6:13">
      <c r="F52" s="24">
        <v>2011</v>
      </c>
      <c r="G52" s="24">
        <v>1250.79</v>
      </c>
      <c r="H52" s="24">
        <v>499.69300000000004</v>
      </c>
      <c r="I52" s="24">
        <f t="shared" si="0"/>
        <v>13886.817000000003</v>
      </c>
      <c r="J52" s="27">
        <v>7.9987593766187248E-2</v>
      </c>
      <c r="K52" s="27">
        <v>3.1955196869024705E-2</v>
      </c>
      <c r="L52" s="34">
        <f t="shared" si="1"/>
        <v>0.88805720936478816</v>
      </c>
      <c r="M52" s="24">
        <v>15637.300000000001</v>
      </c>
    </row>
    <row r="53" spans="6:13">
      <c r="F53" s="24">
        <v>2012</v>
      </c>
      <c r="G53" s="24">
        <v>1417.2149999999999</v>
      </c>
      <c r="H53" s="24">
        <v>792.99</v>
      </c>
      <c r="I53" s="24">
        <f t="shared" si="0"/>
        <v>19264.214999999993</v>
      </c>
      <c r="J53" s="27">
        <v>6.5995496036679938E-2</v>
      </c>
      <c r="K53" s="27">
        <v>3.6927190583028562E-2</v>
      </c>
      <c r="L53" s="34">
        <f t="shared" si="1"/>
        <v>0.8970773133802914</v>
      </c>
      <c r="M53" s="24">
        <v>21474.419999999995</v>
      </c>
    </row>
    <row r="54" spans="6:13">
      <c r="F54" s="24">
        <v>2013</v>
      </c>
      <c r="G54" s="24">
        <v>1398.6350000000002</v>
      </c>
      <c r="H54" s="24">
        <v>968.58</v>
      </c>
      <c r="I54" s="24">
        <f t="shared" si="0"/>
        <v>23870.254999999997</v>
      </c>
      <c r="J54" s="27">
        <v>5.3306778435573257E-2</v>
      </c>
      <c r="K54" s="27">
        <v>3.6915906907182751E-2</v>
      </c>
      <c r="L54" s="34">
        <f t="shared" si="1"/>
        <v>0.90977731465724399</v>
      </c>
      <c r="M54" s="24">
        <v>26237.469999999998</v>
      </c>
    </row>
    <row r="55" spans="6:13">
      <c r="F55" s="24">
        <v>2014</v>
      </c>
      <c r="G55" s="24">
        <v>1438.2500000000002</v>
      </c>
      <c r="H55" s="24">
        <v>1252.0700000000002</v>
      </c>
      <c r="I55" s="24">
        <f>M55-H55-G55</f>
        <v>26717.556999999997</v>
      </c>
      <c r="J55" s="27">
        <v>4.8906964620397467E-2</v>
      </c>
      <c r="K55" s="27">
        <v>4.2576007781860631E-2</v>
      </c>
      <c r="L55" s="34">
        <f>I55/M55</f>
        <v>0.90851702759774189</v>
      </c>
      <c r="M55" s="24">
        <v>29407.876999999997</v>
      </c>
    </row>
    <row r="56" spans="6:13">
      <c r="F56" s="24">
        <v>2015</v>
      </c>
      <c r="G56" s="24">
        <v>1788.8600000000004</v>
      </c>
      <c r="H56" s="24">
        <v>1506.7</v>
      </c>
      <c r="I56" s="24">
        <f>19704.46-167</f>
        <v>19537.46</v>
      </c>
      <c r="J56" s="27">
        <v>7.8345391029718631E-2</v>
      </c>
      <c r="K56" s="27">
        <v>6.5987836199857472E-2</v>
      </c>
      <c r="L56" s="34">
        <f>I56/M56</f>
        <v>0.85566782388084373</v>
      </c>
      <c r="M56" s="24">
        <v>22832.995999999988</v>
      </c>
    </row>
    <row r="57" spans="6:13">
      <c r="F57" s="24">
        <v>2016</v>
      </c>
      <c r="G57" s="24">
        <v>2035.33</v>
      </c>
      <c r="H57" s="24">
        <v>1706.7999999999997</v>
      </c>
      <c r="I57" s="24">
        <v>22911.07</v>
      </c>
      <c r="J57" s="27">
        <v>7.6349688648810865E-2</v>
      </c>
      <c r="K57" s="27">
        <v>6.4025808387726008E-2</v>
      </c>
      <c r="L57" s="34">
        <v>0.85944444444444446</v>
      </c>
      <c r="M57" s="24">
        <v>26658</v>
      </c>
    </row>
    <row r="58" spans="6:13">
      <c r="F58" s="24">
        <v>2017</v>
      </c>
      <c r="G58" s="24">
        <v>2259.37</v>
      </c>
      <c r="H58" s="24">
        <v>1855.5500000000011</v>
      </c>
      <c r="I58" s="24">
        <v>21991.49</v>
      </c>
      <c r="J58" s="27">
        <v>8.652065107711869E-2</v>
      </c>
      <c r="K58" s="27">
        <v>7.1056707890317955E-2</v>
      </c>
      <c r="L58" s="34">
        <v>0.84214539139492206</v>
      </c>
      <c r="M58" s="24">
        <v>26113.649999999994</v>
      </c>
    </row>
    <row r="59" spans="6:13">
      <c r="F59" s="24">
        <v>2018</v>
      </c>
      <c r="G59" s="24">
        <v>2335.2800000000002</v>
      </c>
      <c r="H59" s="24">
        <v>1892.7500000000002</v>
      </c>
      <c r="I59" s="24">
        <v>22012.069999999992</v>
      </c>
      <c r="J59" s="27">
        <v>8.8928492547657709E-2</v>
      </c>
      <c r="K59" s="27">
        <v>7.2076754937129214E-2</v>
      </c>
      <c r="L59" s="34">
        <v>0.83822933564862412</v>
      </c>
      <c r="M59" s="24">
        <v>26260.199999999993</v>
      </c>
    </row>
    <row r="60" spans="6:13">
      <c r="F60" s="24">
        <v>2019</v>
      </c>
      <c r="G60" s="24">
        <v>2120.73</v>
      </c>
      <c r="H60" s="24">
        <v>1988.0499999999997</v>
      </c>
      <c r="I60" s="24">
        <v>22594.089999999997</v>
      </c>
      <c r="J60" s="27">
        <v>7.9303787883037241E-2</v>
      </c>
      <c r="K60" s="27">
        <v>7.4342276244911978E-2</v>
      </c>
      <c r="L60" s="34">
        <v>0.84489629550685508</v>
      </c>
      <c r="M60" s="24">
        <v>26741.850000000006</v>
      </c>
    </row>
    <row r="61" spans="6:13">
      <c r="F61" s="24">
        <v>2020</v>
      </c>
      <c r="G61" s="24">
        <v>2012.75</v>
      </c>
      <c r="H61" s="24">
        <v>1861.65</v>
      </c>
      <c r="I61" s="24">
        <v>22617.73</v>
      </c>
      <c r="J61" s="27">
        <v>7.5947241618069622E-2</v>
      </c>
      <c r="K61" s="27">
        <v>7.0245774367546546E-2</v>
      </c>
      <c r="L61" s="34">
        <v>0.85343644524270867</v>
      </c>
      <c r="M61" s="24">
        <v>26501.949999999997</v>
      </c>
    </row>
    <row r="62" spans="6:13">
      <c r="F62" s="24">
        <v>2021</v>
      </c>
      <c r="G62" s="24">
        <v>2052.48</v>
      </c>
      <c r="H62" s="24">
        <v>2316.67</v>
      </c>
      <c r="I62" s="24">
        <v>23940.340000000011</v>
      </c>
      <c r="J62" s="27">
        <v>7.2497820628930482E-2</v>
      </c>
      <c r="K62" s="27">
        <v>8.182955552133242E-2</v>
      </c>
      <c r="L62" s="34">
        <v>0.84562211330469006</v>
      </c>
      <c r="M62" s="24">
        <v>28310.919999999995</v>
      </c>
    </row>
    <row r="63" spans="6:13">
      <c r="F63" s="24">
        <v>2022</v>
      </c>
      <c r="G63" s="24">
        <v>2257.4099999999994</v>
      </c>
      <c r="H63" s="24">
        <v>1913.29</v>
      </c>
      <c r="I63" s="24">
        <v>23964.42</v>
      </c>
      <c r="J63" s="27">
        <v>8.0148565682903641E-2</v>
      </c>
      <c r="K63" s="27">
        <v>6.7930703432448142E-2</v>
      </c>
      <c r="L63" s="34">
        <v>0.85084849027101417</v>
      </c>
      <c r="M63" s="24">
        <v>28165.319999999996</v>
      </c>
    </row>
    <row r="64" spans="6:13">
      <c r="F64" s="24">
        <v>2023</v>
      </c>
      <c r="G64" s="24">
        <v>2192.33</v>
      </c>
      <c r="H64" s="24">
        <v>1652.2400000000002</v>
      </c>
      <c r="I64" s="24">
        <v>25133.989999999994</v>
      </c>
      <c r="J64" s="27">
        <f>G64/$M$64</f>
        <v>7.5627941697978082E-2</v>
      </c>
      <c r="K64" s="27">
        <f t="shared" ref="K64:L64" si="2">H64/$M$64</f>
        <v>5.6996670387700447E-2</v>
      </c>
      <c r="L64" s="27">
        <f t="shared" si="2"/>
        <v>0.86703732118684862</v>
      </c>
      <c r="M64" s="24">
        <v>28988.36</v>
      </c>
    </row>
    <row r="65" spans="6:13">
      <c r="F65" s="29">
        <v>2024</v>
      </c>
      <c r="G65" s="35">
        <v>2068.15</v>
      </c>
      <c r="H65" s="35">
        <v>1668.6499999999999</v>
      </c>
      <c r="I65" s="35">
        <v>25304.1</v>
      </c>
      <c r="J65" s="27">
        <v>7.1215079422469685E-2</v>
      </c>
      <c r="K65" s="27">
        <v>5.7458618706720511E-2</v>
      </c>
      <c r="L65" s="27">
        <v>0.87132630187080973</v>
      </c>
      <c r="M65" s="39">
        <v>29040.9</v>
      </c>
    </row>
    <row r="66" spans="6:13">
      <c r="F66" s="97">
        <v>2025</v>
      </c>
      <c r="G66" s="35">
        <v>2129.4899999999998</v>
      </c>
      <c r="H66" s="35">
        <v>1723.01</v>
      </c>
      <c r="I66" s="35">
        <v>26885.25</v>
      </c>
      <c r="J66" s="27">
        <v>6.9000000000000006E-2</v>
      </c>
      <c r="K66" s="27">
        <v>5.6000000000000001E-2</v>
      </c>
      <c r="L66" s="27">
        <v>0.871</v>
      </c>
      <c r="M66" s="24">
        <v>30737.75</v>
      </c>
    </row>
    <row r="67" spans="6:13">
      <c r="F67">
        <v>2026</v>
      </c>
      <c r="G67" s="35">
        <f>'Per depart'!J52</f>
        <v>2128.835</v>
      </c>
      <c r="H67" s="35">
        <f>'Per depart'!H52</f>
        <v>1637.0450000000001</v>
      </c>
      <c r="I67" s="35">
        <f>'Per depart'!F52</f>
        <v>25538.543999999998</v>
      </c>
      <c r="J67" s="27">
        <f>G67/$M$67</f>
        <v>7.2645515912546171E-2</v>
      </c>
      <c r="K67" s="27">
        <f>H67/$M$67</f>
        <v>5.5863408200754951E-2</v>
      </c>
      <c r="L67" s="27">
        <f>I67/$M$67</f>
        <v>0.87149107588669883</v>
      </c>
      <c r="M67" s="35">
        <f>'Per depart'!D52</f>
        <v>29304.423999999999</v>
      </c>
    </row>
    <row r="68" spans="6:13">
      <c r="F68"/>
      <c r="G68"/>
      <c r="H68"/>
      <c r="I68"/>
      <c r="J68" s="36"/>
      <c r="K68" s="36"/>
      <c r="L68" s="36"/>
      <c r="M68"/>
    </row>
  </sheetData>
  <mergeCells count="45">
    <mergeCell ref="B12:C12"/>
    <mergeCell ref="A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43:C43"/>
    <mergeCell ref="B44:C44"/>
    <mergeCell ref="F49:M49"/>
    <mergeCell ref="B37:C37"/>
    <mergeCell ref="B38:C38"/>
    <mergeCell ref="B39:C39"/>
    <mergeCell ref="B40:C40"/>
    <mergeCell ref="B41:C41"/>
    <mergeCell ref="B42:C42"/>
  </mergeCells>
  <conditionalFormatting sqref="A2:T12 W2:XFD21 A13:B39 W23:XFD44 A40:T44 D13:T39 V22:XFD22">
    <cfRule type="cellIs" dxfId="1" priority="2" operator="equal">
      <formula>$I$2</formula>
    </cfRule>
  </conditionalFormatting>
  <conditionalFormatting sqref="U2:U46">
    <cfRule type="cellIs" dxfId="0" priority="1" operator="equal">
      <formula>$I$2</formula>
    </cfRule>
  </conditionalFormatting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6</vt:i4>
      </vt:variant>
    </vt:vector>
  </HeadingPairs>
  <TitlesOfParts>
    <vt:vector size="6" baseType="lpstr">
      <vt:lpstr>Oferta total</vt:lpstr>
      <vt:lpstr>Per centre </vt:lpstr>
      <vt:lpstr>Per graus</vt:lpstr>
      <vt:lpstr>Per depart</vt:lpstr>
      <vt:lpstr>Històric centres</vt:lpstr>
      <vt:lpstr>Històric dep i taula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Díez Savall</dc:creator>
  <cp:lastModifiedBy>Eva Díez Savall</cp:lastModifiedBy>
  <dcterms:created xsi:type="dcterms:W3CDTF">2026-09-02T09:16:25Z</dcterms:created>
  <dcterms:modified xsi:type="dcterms:W3CDTF">2026-09-11T08:39:04Z</dcterms:modified>
</cp:coreProperties>
</file>