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6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7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8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9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0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1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2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3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4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5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6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7.xml" ContentType="application/vnd.openxmlformats-officedocument.drawingml.chart+xml"/>
  <Override PartName="/xl/drawings/drawing3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harts/chart33.xml" ContentType="application/vnd.openxmlformats-officedocument.drawingml.chart+xml"/>
  <Override PartName="/xl/charts/chart34.xml" ContentType="application/vnd.openxmlformats-officedocument.drawingml.chart+xml"/>
  <Override PartName="/xl/charts/chart35.xml" ContentType="application/vnd.openxmlformats-officedocument.drawingml.chart+xml"/>
  <Override PartName="/xl/charts/chart3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37.xml" ContentType="application/vnd.openxmlformats-officedocument.drawingml.chart+xml"/>
  <Override PartName="/xl/charts/chart38.xml" ContentType="application/vnd.openxmlformats-officedocument.drawingml.chart+xml"/>
  <Override PartName="/xl/charts/chart39.xml" ContentType="application/vnd.openxmlformats-officedocument.drawingml.chart+xml"/>
  <Override PartName="/xl/charts/chart40.xml" ContentType="application/vnd.openxmlformats-officedocument.drawingml.chart+xml"/>
  <Override PartName="/xl/charts/chart41.xml" ContentType="application/vnd.openxmlformats-officedocument.drawingml.chart+xml"/>
  <Override PartName="/xl/charts/chart42.xml" ContentType="application/vnd.openxmlformats-officedocument.drawingml.chart+xml"/>
  <Override PartName="/xl/charts/chart43.xml" ContentType="application/vnd.openxmlformats-officedocument.drawingml.chart+xml"/>
  <Override PartName="/xl/charts/chart44.xml" ContentType="application/vnd.openxmlformats-officedocument.drawingml.chart+xml"/>
  <Override PartName="/xl/charts/chart45.xml" ContentType="application/vnd.openxmlformats-officedocument.drawingml.chart+xml"/>
  <Override PartName="/xl/charts/chart46.xml" ContentType="application/vnd.openxmlformats-officedocument.drawingml.chart+xml"/>
  <Override PartName="/xl/charts/chart47.xml" ContentType="application/vnd.openxmlformats-officedocument.drawingml.chart+xml"/>
  <Override PartName="/xl/charts/chart48.xml" ContentType="application/vnd.openxmlformats-officedocument.drawingml.chart+xml"/>
  <Override PartName="/xl/charts/chart49.xml" ContentType="application/vnd.openxmlformats-officedocument.drawingml.chart+xml"/>
  <Override PartName="/xl/charts/chart50.xml" ContentType="application/vnd.openxmlformats-officedocument.drawingml.chart+xml"/>
  <Override PartName="/xl/charts/chart51.xml" ContentType="application/vnd.openxmlformats-officedocument.drawingml.chart+xml"/>
  <Override PartName="/xl/charts/chart52.xml" ContentType="application/vnd.openxmlformats-officedocument.drawingml.chart+xml"/>
  <Override PartName="/xl/charts/chart53.xml" ContentType="application/vnd.openxmlformats-officedocument.drawingml.chart+xml"/>
  <Override PartName="/xl/charts/chart54.xml" ContentType="application/vnd.openxmlformats-officedocument.drawingml.chart+xml"/>
  <Override PartName="/xl/charts/chart55.xml" ContentType="application/vnd.openxmlformats-officedocument.drawingml.chart+xml"/>
  <Override PartName="/xl/charts/chart56.xml" ContentType="application/vnd.openxmlformats-officedocument.drawingml.chart+xml"/>
  <Override PartName="/xl/charts/chart57.xml" ContentType="application/vnd.openxmlformats-officedocument.drawingml.chart+xml"/>
  <Override PartName="/xl/charts/chart58.xml" ContentType="application/vnd.openxmlformats-officedocument.drawingml.chart+xml"/>
  <Override PartName="/xl/charts/chart59.xml" ContentType="application/vnd.openxmlformats-officedocument.drawingml.chart+xml"/>
  <Override PartName="/xl/charts/chart60.xml" ContentType="application/vnd.openxmlformats-officedocument.drawingml.chart+xml"/>
  <Override PartName="/xl/charts/chart61.xml" ContentType="application/vnd.openxmlformats-officedocument.drawingml.chart+xml"/>
  <Override PartName="/xl/charts/chart62.xml" ContentType="application/vnd.openxmlformats-officedocument.drawingml.chart+xml"/>
  <Override PartName="/xl/charts/chart63.xml" ContentType="application/vnd.openxmlformats-officedocument.drawingml.chart+xml"/>
  <Override PartName="/xl/charts/chart64.xml" ContentType="application/vnd.openxmlformats-officedocument.drawingml.chart+xml"/>
  <Override PartName="/xl/charts/chart65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66.xml" ContentType="application/vnd.openxmlformats-officedocument.drawingml.chart+xml"/>
  <Override PartName="/xl/charts/chart67.xml" ContentType="application/vnd.openxmlformats-officedocument.drawingml.chart+xml"/>
  <Override PartName="/xl/charts/chart68.xml" ContentType="application/vnd.openxmlformats-officedocument.drawingml.chart+xml"/>
  <Override PartName="/xl/charts/chart69.xml" ContentType="application/vnd.openxmlformats-officedocument.drawingml.chart+xml"/>
  <Override PartName="/xl/charts/chart70.xml" ContentType="application/vnd.openxmlformats-officedocument.drawingml.chart+xml"/>
  <Override PartName="/xl/charts/chart71.xml" ContentType="application/vnd.openxmlformats-officedocument.drawingml.chart+xml"/>
  <Override PartName="/xl/drawings/drawing4.xml" ContentType="application/vnd.openxmlformats-officedocument.drawing+xml"/>
  <Override PartName="/xl/charts/chart72.xml" ContentType="application/vnd.openxmlformats-officedocument.drawingml.chart+xml"/>
  <Override PartName="/xl/charts/chart73.xml" ContentType="application/vnd.openxmlformats-officedocument.drawingml.chart+xml"/>
  <Override PartName="/xl/charts/chart74.xml" ContentType="application/vnd.openxmlformats-officedocument.drawingml.chart+xml"/>
  <Override PartName="/xl/charts/chart75.xml" ContentType="application/vnd.openxmlformats-officedocument.drawingml.chart+xml"/>
  <Override PartName="/xl/charts/chart76.xml" ContentType="application/vnd.openxmlformats-officedocument.drawingml.chart+xml"/>
  <Override PartName="/xl/charts/chart77.xml" ContentType="application/vnd.openxmlformats-officedocument.drawingml.chart+xml"/>
  <Override PartName="/xl/charts/chart78.xml" ContentType="application/vnd.openxmlformats-officedocument.drawingml.chart+xml"/>
  <Override PartName="/xl/charts/chart79.xml" ContentType="application/vnd.openxmlformats-officedocument.drawingml.chart+xml"/>
  <Override PartName="/xl/charts/chart80.xml" ContentType="application/vnd.openxmlformats-officedocument.drawingml.chart+xml"/>
  <Override PartName="/xl/charts/chart81.xml" ContentType="application/vnd.openxmlformats-officedocument.drawingml.chart+xml"/>
  <Override PartName="/xl/charts/chart82.xml" ContentType="application/vnd.openxmlformats-officedocument.drawingml.chart+xml"/>
  <Override PartName="/xl/charts/chart83.xml" ContentType="application/vnd.openxmlformats-officedocument.drawingml.chart+xml"/>
  <Override PartName="/xl/charts/chart84.xml" ContentType="application/vnd.openxmlformats-officedocument.drawingml.chart+xml"/>
  <Override PartName="/xl/charts/chart85.xml" ContentType="application/vnd.openxmlformats-officedocument.drawingml.chart+xml"/>
  <Override PartName="/xl/drawings/drawing5.xml" ContentType="application/vnd.openxmlformats-officedocument.drawing+xml"/>
  <Override PartName="/xl/charts/chart86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87.xml" ContentType="application/vnd.openxmlformats-officedocument.drawingml.chart+xml"/>
  <Override PartName="/xl/charts/chart88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89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90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91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92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93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94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95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96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97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98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99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100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101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102.xml" ContentType="application/vnd.openxmlformats-officedocument.drawingml.chart+xml"/>
  <Override PartName="/xl/charts/chart10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10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10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10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10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10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10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11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11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11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11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11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11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11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11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11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11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12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12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12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12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12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12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12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6.xml" ContentType="application/vnd.openxmlformats-officedocument.drawing+xml"/>
  <Override PartName="/xl/charts/chart12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12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omments1.xml" ContentType="application/vnd.openxmlformats-officedocument.spreadsheetml.comments+xml"/>
  <Override PartName="/xl/drawings/drawing7.xml" ContentType="application/vnd.openxmlformats-officedocument.drawing+xml"/>
  <Override PartName="/xl/charts/chart129.xml" ContentType="application/vnd.openxmlformats-officedocument.drawingml.chart+xml"/>
  <Override PartName="/xl/charts/chart130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131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132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133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134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135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136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137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138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139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140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141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142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harts/chart143.xml" ContentType="application/vnd.openxmlformats-officedocument.drawingml.chart+xml"/>
  <Override PartName="/xl/charts/style72.xml" ContentType="application/vnd.ms-office.chartstyle+xml"/>
  <Override PartName="/xl/charts/colors72.xml" ContentType="application/vnd.ms-office.chartcolorstyle+xml"/>
  <Override PartName="/xl/charts/chart144.xml" ContentType="application/vnd.openxmlformats-officedocument.drawingml.chart+xml"/>
  <Override PartName="/xl/charts/style73.xml" ContentType="application/vnd.ms-office.chartstyle+xml"/>
  <Override PartName="/xl/charts/colors73.xml" ContentType="application/vnd.ms-office.chartcolorstyle+xml"/>
  <Override PartName="/xl/charts/chart145.xml" ContentType="application/vnd.openxmlformats-officedocument.drawingml.chart+xml"/>
  <Override PartName="/xl/charts/style74.xml" ContentType="application/vnd.ms-office.chartstyle+xml"/>
  <Override PartName="/xl/charts/colors74.xml" ContentType="application/vnd.ms-office.chartcolorstyle+xml"/>
  <Override PartName="/xl/charts/chart146.xml" ContentType="application/vnd.openxmlformats-officedocument.drawingml.chart+xml"/>
  <Override PartName="/xl/charts/style75.xml" ContentType="application/vnd.ms-office.chartstyle+xml"/>
  <Override PartName="/xl/charts/colors75.xml" ContentType="application/vnd.ms-office.chartcolorstyle+xml"/>
  <Override PartName="/xl/charts/chart147.xml" ContentType="application/vnd.openxmlformats-officedocument.drawingml.chart+xml"/>
  <Override PartName="/xl/charts/style76.xml" ContentType="application/vnd.ms-office.chartstyle+xml"/>
  <Override PartName="/xl/charts/colors76.xml" ContentType="application/vnd.ms-office.chartcolorstyle+xml"/>
  <Override PartName="/xl/charts/chart148.xml" ContentType="application/vnd.openxmlformats-officedocument.drawingml.chart+xml"/>
  <Override PartName="/xl/charts/style77.xml" ContentType="application/vnd.ms-office.chartstyle+xml"/>
  <Override PartName="/xl/charts/colors77.xml" ContentType="application/vnd.ms-office.chartcolorstyle+xml"/>
  <Override PartName="/xl/charts/chart149.xml" ContentType="application/vnd.openxmlformats-officedocument.drawingml.chart+xml"/>
  <Override PartName="/xl/charts/style78.xml" ContentType="application/vnd.ms-office.chartstyle+xml"/>
  <Override PartName="/xl/charts/colors78.xml" ContentType="application/vnd.ms-office.chartcolorstyle+xml"/>
  <Override PartName="/xl/charts/chart150.xml" ContentType="application/vnd.openxmlformats-officedocument.drawingml.chart+xml"/>
  <Override PartName="/xl/charts/style79.xml" ContentType="application/vnd.ms-office.chartstyle+xml"/>
  <Override PartName="/xl/charts/colors79.xml" ContentType="application/vnd.ms-office.chartcolorstyle+xml"/>
  <Override PartName="/xl/charts/chart151.xml" ContentType="application/vnd.openxmlformats-officedocument.drawingml.chart+xml"/>
  <Override PartName="/xl/charts/style80.xml" ContentType="application/vnd.ms-office.chartstyle+xml"/>
  <Override PartName="/xl/charts/colors80.xml" ContentType="application/vnd.ms-office.chartcolorstyle+xml"/>
  <Override PartName="/xl/charts/chart152.xml" ContentType="application/vnd.openxmlformats-officedocument.drawingml.chart+xml"/>
  <Override PartName="/xl/charts/style81.xml" ContentType="application/vnd.ms-office.chartstyle+xml"/>
  <Override PartName="/xl/charts/colors81.xml" ContentType="application/vnd.ms-office.chartcolorstyle+xml"/>
  <Override PartName="/xl/charts/chart153.xml" ContentType="application/vnd.openxmlformats-officedocument.drawingml.chart+xml"/>
  <Override PartName="/xl/charts/style82.xml" ContentType="application/vnd.ms-office.chartstyle+xml"/>
  <Override PartName="/xl/charts/colors82.xml" ContentType="application/vnd.ms-office.chartcolorstyle+xml"/>
  <Override PartName="/xl/charts/chart154.xml" ContentType="application/vnd.openxmlformats-officedocument.drawingml.chart+xml"/>
  <Override PartName="/xl/charts/style83.xml" ContentType="application/vnd.ms-office.chartstyle+xml"/>
  <Override PartName="/xl/charts/colors83.xml" ContentType="application/vnd.ms-office.chartcolorstyle+xml"/>
  <Override PartName="/xl/charts/chart155.xml" ContentType="application/vnd.openxmlformats-officedocument.drawingml.chart+xml"/>
  <Override PartName="/xl/charts/style84.xml" ContentType="application/vnd.ms-office.chartstyle+xml"/>
  <Override PartName="/xl/charts/colors84.xml" ContentType="application/vnd.ms-office.chartcolorstyle+xml"/>
  <Override PartName="/xl/charts/chart156.xml" ContentType="application/vnd.openxmlformats-officedocument.drawingml.chart+xml"/>
  <Override PartName="/xl/charts/style85.xml" ContentType="application/vnd.ms-office.chartstyle+xml"/>
  <Override PartName="/xl/charts/colors85.xml" ContentType="application/vnd.ms-office.chartcolorstyle+xml"/>
  <Override PartName="/xl/charts/chart157.xml" ContentType="application/vnd.openxmlformats-officedocument.drawingml.chart+xml"/>
  <Override PartName="/xl/charts/style86.xml" ContentType="application/vnd.ms-office.chartstyle+xml"/>
  <Override PartName="/xl/charts/colors86.xml" ContentType="application/vnd.ms-office.chartcolorstyle+xml"/>
  <Override PartName="/xl/charts/chart158.xml" ContentType="application/vnd.openxmlformats-officedocument.drawingml.chart+xml"/>
  <Override PartName="/xl/charts/style87.xml" ContentType="application/vnd.ms-office.chartstyle+xml"/>
  <Override PartName="/xl/charts/colors87.xml" ContentType="application/vnd.ms-office.chartcolorstyle+xml"/>
  <Override PartName="/xl/charts/chart159.xml" ContentType="application/vnd.openxmlformats-officedocument.drawingml.chart+xml"/>
  <Override PartName="/xl/charts/style88.xml" ContentType="application/vnd.ms-office.chartstyle+xml"/>
  <Override PartName="/xl/charts/colors88.xml" ContentType="application/vnd.ms-office.chartcolorstyle+xml"/>
  <Override PartName="/xl/charts/chart160.xml" ContentType="application/vnd.openxmlformats-officedocument.drawingml.chart+xml"/>
  <Override PartName="/xl/charts/style89.xml" ContentType="application/vnd.ms-office.chartstyle+xml"/>
  <Override PartName="/xl/charts/colors89.xml" ContentType="application/vnd.ms-office.chartcolorstyle+xml"/>
  <Override PartName="/xl/charts/chart161.xml" ContentType="application/vnd.openxmlformats-officedocument.drawingml.chart+xml"/>
  <Override PartName="/xl/charts/style90.xml" ContentType="application/vnd.ms-office.chartstyle+xml"/>
  <Override PartName="/xl/charts/colors90.xml" ContentType="application/vnd.ms-office.chartcolorstyle+xml"/>
  <Override PartName="/xl/charts/chart162.xml" ContentType="application/vnd.openxmlformats-officedocument.drawingml.chart+xml"/>
  <Override PartName="/xl/charts/style91.xml" ContentType="application/vnd.ms-office.chartstyle+xml"/>
  <Override PartName="/xl/charts/colors91.xml" ContentType="application/vnd.ms-office.chartcolorstyle+xml"/>
  <Override PartName="/xl/charts/chart163.xml" ContentType="application/vnd.openxmlformats-officedocument.drawingml.chart+xml"/>
  <Override PartName="/xl/charts/style92.xml" ContentType="application/vnd.ms-office.chartstyle+xml"/>
  <Override PartName="/xl/charts/colors92.xml" ContentType="application/vnd.ms-office.chartcolorstyle+xml"/>
  <Override PartName="/xl/charts/chart164.xml" ContentType="application/vnd.openxmlformats-officedocument.drawingml.chart+xml"/>
  <Override PartName="/xl/charts/style93.xml" ContentType="application/vnd.ms-office.chartstyle+xml"/>
  <Override PartName="/xl/charts/colors93.xml" ContentType="application/vnd.ms-office.chartcolorstyle+xml"/>
  <Override PartName="/xl/charts/chart165.xml" ContentType="application/vnd.openxmlformats-officedocument.drawingml.chart+xml"/>
  <Override PartName="/xl/charts/style94.xml" ContentType="application/vnd.ms-office.chartstyle+xml"/>
  <Override PartName="/xl/charts/colors94.xml" ContentType="application/vnd.ms-office.chartcolorstyle+xml"/>
  <Override PartName="/xl/charts/chart166.xml" ContentType="application/vnd.openxmlformats-officedocument.drawingml.chart+xml"/>
  <Override PartName="/xl/charts/style95.xml" ContentType="application/vnd.ms-office.chartstyle+xml"/>
  <Override PartName="/xl/charts/colors95.xml" ContentType="application/vnd.ms-office.chartcolorstyle+xml"/>
  <Override PartName="/xl/charts/chart167.xml" ContentType="application/vnd.openxmlformats-officedocument.drawingml.chart+xml"/>
  <Override PartName="/xl/charts/style96.xml" ContentType="application/vnd.ms-office.chartstyle+xml"/>
  <Override PartName="/xl/charts/colors96.xml" ContentType="application/vnd.ms-office.chartcolorstyle+xml"/>
  <Override PartName="/xl/charts/chart168.xml" ContentType="application/vnd.openxmlformats-officedocument.drawingml.chart+xml"/>
  <Override PartName="/xl/charts/style97.xml" ContentType="application/vnd.ms-office.chartstyle+xml"/>
  <Override PartName="/xl/charts/colors97.xml" ContentType="application/vnd.ms-office.chartcolorstyle+xml"/>
  <Override PartName="/xl/charts/chart169.xml" ContentType="application/vnd.openxmlformats-officedocument.drawingml.chart+xml"/>
  <Override PartName="/xl/charts/style98.xml" ContentType="application/vnd.ms-office.chartstyle+xml"/>
  <Override PartName="/xl/charts/colors98.xml" ContentType="application/vnd.ms-office.chartcolorstyle+xml"/>
  <Override PartName="/xl/charts/chart17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drichvalue.xml" ContentType="application/vnd.ms-excel.rdrichvalue+xml"/>
  <Override PartName="/xl/persons/person.xml" ContentType="application/vnd.ms-excel.person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hreadedComments/threadedComments7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V:\ser\snl\#RECURSOS_ADMINISTRACIO_INFORMACIÓ\GESTIÓ WEB (dades, manuals)\HISTÒRIC\Estadístiques web\Curs 26-27\"/>
    </mc:Choice>
  </mc:AlternateContent>
  <xr:revisionPtr revIDLastSave="0" documentId="8_{7664B6C5-383A-4F50-ADD7-13530A74C687}" xr6:coauthVersionLast="36" xr6:coauthVersionMax="36" xr10:uidLastSave="{00000000-0000-0000-0000-000000000000}"/>
  <bookViews>
    <workbookView xWindow="0" yWindow="0" windowWidth="28800" windowHeight="14025" firstSheet="2" activeTab="2" xr2:uid="{00000000-000D-0000-FFFF-FFFF00000000}"/>
  </bookViews>
  <sheets>
    <sheet name="TOTAL UPV" sheetId="2" r:id="rId1"/>
    <sheet name="Per campus i ERT" sheetId="3" r:id="rId2"/>
    <sheet name="Per TITUL" sheetId="8" r:id="rId3"/>
    <sheet name="Històric ERTs" sheetId="4" r:id="rId4"/>
    <sheet name="Històric DEPs" sheetId="9" r:id="rId5"/>
    <sheet name="PROFESSORS" sheetId="10" r:id="rId6"/>
    <sheet name="Dep total" sheetId="5" state="hidden" r:id="rId7"/>
    <sheet name="Dep indiv" sheetId="6" state="hidden" r:id="rId8"/>
    <sheet name="Històric dep-ling" sheetId="7" state="hidden" r:id="rId9"/>
  </sheets>
  <externalReferences>
    <externalReference r:id="rId10"/>
    <externalReference r:id="rId11"/>
    <externalReference r:id="rId12"/>
    <externalReference r:id="rId13"/>
  </externalReferenc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3" i="4" l="1"/>
  <c r="AC91" i="7"/>
  <c r="AB91" i="7"/>
  <c r="AA91" i="7"/>
  <c r="Z91" i="7"/>
  <c r="Y91" i="7"/>
  <c r="X91" i="7"/>
  <c r="W91" i="7"/>
  <c r="AF46" i="7"/>
  <c r="AG45" i="7"/>
  <c r="AF45" i="7"/>
  <c r="AG44" i="7"/>
  <c r="AF44" i="7"/>
  <c r="AG43" i="7"/>
  <c r="AF43" i="7"/>
  <c r="AG42" i="7"/>
  <c r="AF42" i="7"/>
  <c r="AG41" i="7"/>
  <c r="AF41" i="7"/>
  <c r="AG40" i="7"/>
  <c r="AF40" i="7"/>
  <c r="AG39" i="7"/>
  <c r="AF39" i="7"/>
  <c r="AG38" i="7"/>
  <c r="AF38" i="7"/>
  <c r="AG37" i="7"/>
  <c r="AF37" i="7"/>
  <c r="AG36" i="7"/>
  <c r="AF36" i="7"/>
  <c r="AG35" i="7"/>
  <c r="AF35" i="7"/>
  <c r="AG34" i="7"/>
  <c r="AF34" i="7"/>
  <c r="AG33" i="7"/>
  <c r="AF33" i="7"/>
  <c r="AG32" i="7"/>
  <c r="AF32" i="7"/>
  <c r="AG31" i="7"/>
  <c r="AF31" i="7"/>
  <c r="AG30" i="7"/>
  <c r="AF30" i="7"/>
  <c r="AG29" i="7"/>
  <c r="AF29" i="7"/>
  <c r="AG28" i="7"/>
  <c r="AF28" i="7"/>
  <c r="AG27" i="7"/>
  <c r="AF27" i="7"/>
  <c r="AG26" i="7"/>
  <c r="AF26" i="7"/>
  <c r="AG25" i="7"/>
  <c r="AF25" i="7"/>
  <c r="AD25" i="7"/>
  <c r="AC25" i="7"/>
  <c r="AA25" i="7"/>
  <c r="AG24" i="7"/>
  <c r="AF24" i="7"/>
  <c r="AG23" i="7"/>
  <c r="AF23" i="7"/>
  <c r="AF22" i="7"/>
  <c r="AG21" i="7"/>
  <c r="AF21" i="7"/>
  <c r="AG20" i="7"/>
  <c r="AF20" i="7"/>
  <c r="AG19" i="7"/>
  <c r="AF19" i="7"/>
  <c r="AG18" i="7"/>
  <c r="AF18" i="7"/>
  <c r="AG17" i="7"/>
  <c r="AF17" i="7"/>
  <c r="AG16" i="7"/>
  <c r="AF16" i="7"/>
  <c r="AG15" i="7"/>
  <c r="AF15" i="7"/>
  <c r="AG14" i="7"/>
  <c r="AF14" i="7"/>
  <c r="AG13" i="7"/>
  <c r="AF13" i="7"/>
  <c r="AG12" i="7"/>
  <c r="AF12" i="7"/>
  <c r="AG11" i="7"/>
  <c r="AF11" i="7"/>
  <c r="AG10" i="7"/>
  <c r="AF10" i="7"/>
  <c r="AG9" i="7"/>
  <c r="AF9" i="7"/>
  <c r="AA9" i="7"/>
  <c r="AG8" i="7"/>
  <c r="AF8" i="7"/>
  <c r="AG7" i="7"/>
  <c r="AF7" i="7"/>
  <c r="AG6" i="7"/>
  <c r="AF6" i="7"/>
  <c r="AG5" i="7"/>
  <c r="AF5" i="7"/>
  <c r="AG4" i="7"/>
  <c r="AF4" i="7"/>
  <c r="AG3" i="7"/>
  <c r="AF3" i="7"/>
  <c r="E182" i="6"/>
  <c r="E181" i="6"/>
  <c r="E180" i="6"/>
  <c r="E178" i="6"/>
  <c r="E177" i="6"/>
  <c r="E176" i="6"/>
  <c r="E174" i="6"/>
  <c r="E173" i="6"/>
  <c r="E172" i="6"/>
  <c r="E170" i="6"/>
  <c r="E169" i="6"/>
  <c r="E168" i="6"/>
  <c r="E166" i="6"/>
  <c r="E165" i="6"/>
  <c r="E164" i="6"/>
  <c r="E162" i="6"/>
  <c r="E161" i="6"/>
  <c r="E160" i="6"/>
  <c r="E158" i="6"/>
  <c r="E157" i="6"/>
  <c r="E156" i="6"/>
  <c r="E154" i="6"/>
  <c r="E153" i="6"/>
  <c r="E152" i="6"/>
  <c r="E150" i="6"/>
  <c r="E149" i="6"/>
  <c r="E148" i="6"/>
  <c r="E146" i="6"/>
  <c r="E145" i="6"/>
  <c r="E143" i="6"/>
  <c r="E142" i="6"/>
  <c r="E141" i="6"/>
  <c r="E139" i="6"/>
  <c r="E138" i="6"/>
  <c r="E137" i="6"/>
  <c r="E135" i="6"/>
  <c r="E134" i="6"/>
  <c r="E133" i="6"/>
  <c r="E131" i="6"/>
  <c r="E130" i="6"/>
  <c r="E129" i="6"/>
  <c r="E127" i="6"/>
  <c r="E126" i="6"/>
  <c r="E125" i="6"/>
  <c r="E124" i="6"/>
  <c r="E123" i="6"/>
  <c r="E122" i="6"/>
  <c r="E120" i="6"/>
  <c r="E119" i="6"/>
  <c r="E117" i="6"/>
  <c r="E116" i="6"/>
  <c r="E115" i="6"/>
  <c r="E113" i="6"/>
  <c r="E112" i="6"/>
  <c r="E111" i="6"/>
  <c r="E109" i="6"/>
  <c r="E108" i="6"/>
  <c r="E107" i="6"/>
  <c r="E105" i="6"/>
  <c r="E104" i="6"/>
  <c r="E103" i="6"/>
  <c r="E101" i="6"/>
  <c r="E100" i="6"/>
  <c r="E99" i="6"/>
  <c r="E97" i="6"/>
  <c r="E96" i="6"/>
  <c r="E95" i="6"/>
  <c r="E93" i="6"/>
  <c r="E92" i="6"/>
  <c r="E91" i="6"/>
  <c r="E89" i="6"/>
  <c r="E88" i="6"/>
  <c r="E86" i="6"/>
  <c r="E85" i="6"/>
  <c r="E84" i="6"/>
  <c r="E82" i="6"/>
  <c r="E81" i="6"/>
  <c r="E80" i="6"/>
  <c r="E78" i="6"/>
  <c r="E77" i="6"/>
  <c r="E76" i="6"/>
  <c r="E74" i="6"/>
  <c r="E73" i="6"/>
  <c r="E72" i="6"/>
  <c r="E70" i="6"/>
  <c r="E69" i="6"/>
  <c r="E68" i="6"/>
  <c r="E66" i="6"/>
  <c r="E65" i="6"/>
  <c r="E64" i="6"/>
  <c r="E62" i="6"/>
  <c r="E61" i="6"/>
  <c r="E60" i="6"/>
  <c r="E58" i="6"/>
  <c r="E57" i="6"/>
  <c r="E56" i="6"/>
  <c r="E54" i="6"/>
  <c r="E53" i="6"/>
  <c r="E52" i="6"/>
  <c r="E50" i="6"/>
  <c r="E49" i="6"/>
  <c r="E48" i="6"/>
  <c r="E46" i="6"/>
  <c r="E45" i="6"/>
  <c r="E44" i="6"/>
  <c r="E42" i="6"/>
  <c r="E41" i="6"/>
  <c r="E40" i="6"/>
  <c r="E38" i="6"/>
  <c r="E37" i="6"/>
  <c r="E35" i="6"/>
  <c r="E34" i="6"/>
  <c r="E33" i="6"/>
  <c r="E31" i="6"/>
  <c r="E30" i="6"/>
  <c r="E29" i="6"/>
  <c r="E27" i="6"/>
  <c r="E26" i="6"/>
  <c r="E25" i="6"/>
  <c r="E23" i="6"/>
  <c r="E22" i="6"/>
  <c r="E21" i="6"/>
  <c r="E19" i="6"/>
  <c r="E18" i="6"/>
  <c r="E17" i="6"/>
  <c r="E15" i="6"/>
  <c r="E14" i="6"/>
  <c r="E13" i="6"/>
  <c r="E11" i="6"/>
  <c r="E10" i="6"/>
  <c r="E9" i="6"/>
  <c r="I55" i="5"/>
  <c r="H55" i="5"/>
  <c r="G55" i="5"/>
  <c r="F55" i="5"/>
  <c r="E55" i="5"/>
  <c r="D55" i="5"/>
  <c r="I54" i="5"/>
  <c r="H54" i="5"/>
  <c r="G54" i="5"/>
  <c r="F54" i="5"/>
  <c r="E54" i="5"/>
  <c r="D54" i="5"/>
  <c r="C54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P51" i="5"/>
  <c r="O51" i="5"/>
  <c r="N51" i="5"/>
  <c r="M51" i="5"/>
  <c r="L51" i="5"/>
  <c r="K51" i="5"/>
  <c r="J51" i="5"/>
  <c r="P50" i="5"/>
  <c r="O50" i="5"/>
  <c r="N50" i="5"/>
  <c r="M50" i="5"/>
  <c r="L50" i="5"/>
  <c r="K50" i="5"/>
  <c r="J50" i="5"/>
  <c r="P49" i="5"/>
  <c r="O49" i="5"/>
  <c r="N49" i="5"/>
  <c r="M49" i="5"/>
  <c r="L49" i="5"/>
  <c r="K49" i="5"/>
  <c r="J49" i="5"/>
  <c r="P48" i="5"/>
  <c r="O48" i="5"/>
  <c r="N48" i="5"/>
  <c r="M48" i="5"/>
  <c r="L48" i="5"/>
  <c r="K48" i="5"/>
  <c r="J48" i="5"/>
  <c r="P47" i="5"/>
  <c r="O47" i="5"/>
  <c r="N47" i="5"/>
  <c r="M47" i="5"/>
  <c r="L47" i="5"/>
  <c r="K47" i="5"/>
  <c r="J47" i="5"/>
  <c r="P46" i="5"/>
  <c r="O46" i="5"/>
  <c r="N46" i="5"/>
  <c r="M46" i="5"/>
  <c r="L46" i="5"/>
  <c r="K46" i="5"/>
  <c r="J46" i="5"/>
  <c r="P45" i="5"/>
  <c r="O45" i="5"/>
  <c r="N45" i="5"/>
  <c r="M45" i="5"/>
  <c r="L45" i="5"/>
  <c r="K45" i="5"/>
  <c r="J45" i="5"/>
  <c r="P44" i="5"/>
  <c r="O44" i="5"/>
  <c r="N44" i="5"/>
  <c r="M44" i="5"/>
  <c r="L44" i="5"/>
  <c r="K44" i="5"/>
  <c r="J44" i="5"/>
  <c r="P43" i="5"/>
  <c r="O43" i="5"/>
  <c r="N43" i="5"/>
  <c r="M43" i="5"/>
  <c r="L43" i="5"/>
  <c r="K43" i="5"/>
  <c r="J43" i="5"/>
  <c r="P42" i="5"/>
  <c r="O42" i="5"/>
  <c r="N42" i="5"/>
  <c r="M42" i="5"/>
  <c r="L42" i="5"/>
  <c r="K42" i="5"/>
  <c r="J42" i="5"/>
  <c r="P41" i="5"/>
  <c r="O41" i="5"/>
  <c r="N41" i="5"/>
  <c r="M41" i="5"/>
  <c r="L41" i="5"/>
  <c r="K41" i="5"/>
  <c r="J41" i="5"/>
  <c r="P40" i="5"/>
  <c r="O40" i="5"/>
  <c r="N40" i="5"/>
  <c r="M40" i="5"/>
  <c r="L40" i="5"/>
  <c r="K40" i="5"/>
  <c r="J40" i="5"/>
  <c r="P39" i="5"/>
  <c r="O39" i="5"/>
  <c r="N39" i="5"/>
  <c r="M39" i="5"/>
  <c r="L39" i="5"/>
  <c r="K39" i="5"/>
  <c r="J39" i="5"/>
  <c r="P38" i="5"/>
  <c r="O38" i="5"/>
  <c r="N38" i="5"/>
  <c r="M38" i="5"/>
  <c r="L38" i="5"/>
  <c r="K38" i="5"/>
  <c r="J38" i="5"/>
  <c r="P37" i="5"/>
  <c r="O37" i="5"/>
  <c r="N37" i="5"/>
  <c r="M37" i="5"/>
  <c r="L37" i="5"/>
  <c r="K37" i="5"/>
  <c r="J37" i="5"/>
  <c r="P36" i="5"/>
  <c r="O36" i="5"/>
  <c r="N36" i="5"/>
  <c r="M36" i="5"/>
  <c r="L36" i="5"/>
  <c r="K36" i="5"/>
  <c r="J36" i="5"/>
  <c r="P35" i="5"/>
  <c r="O35" i="5"/>
  <c r="N35" i="5"/>
  <c r="M35" i="5"/>
  <c r="L35" i="5"/>
  <c r="K35" i="5"/>
  <c r="J35" i="5"/>
  <c r="P34" i="5"/>
  <c r="O34" i="5"/>
  <c r="N34" i="5"/>
  <c r="M34" i="5"/>
  <c r="L34" i="5"/>
  <c r="K34" i="5"/>
  <c r="J34" i="5"/>
  <c r="P33" i="5"/>
  <c r="O33" i="5"/>
  <c r="N33" i="5"/>
  <c r="M33" i="5"/>
  <c r="L33" i="5"/>
  <c r="K33" i="5"/>
  <c r="J33" i="5"/>
  <c r="P32" i="5"/>
  <c r="O32" i="5"/>
  <c r="N32" i="5"/>
  <c r="M32" i="5"/>
  <c r="L32" i="5"/>
  <c r="K32" i="5"/>
  <c r="J32" i="5"/>
  <c r="P31" i="5"/>
  <c r="O31" i="5"/>
  <c r="N31" i="5"/>
  <c r="M31" i="5"/>
  <c r="L31" i="5"/>
  <c r="K31" i="5"/>
  <c r="J31" i="5"/>
  <c r="P30" i="5"/>
  <c r="O30" i="5"/>
  <c r="N30" i="5"/>
  <c r="M30" i="5"/>
  <c r="L30" i="5"/>
  <c r="K30" i="5"/>
  <c r="J30" i="5"/>
  <c r="P29" i="5"/>
  <c r="O29" i="5"/>
  <c r="N29" i="5"/>
  <c r="M29" i="5"/>
  <c r="L29" i="5"/>
  <c r="K29" i="5"/>
  <c r="J29" i="5"/>
  <c r="P28" i="5"/>
  <c r="O28" i="5"/>
  <c r="N28" i="5"/>
  <c r="M28" i="5"/>
  <c r="L28" i="5"/>
  <c r="K28" i="5"/>
  <c r="J28" i="5"/>
  <c r="P26" i="5"/>
  <c r="O26" i="5"/>
  <c r="N26" i="5"/>
  <c r="M26" i="5"/>
  <c r="L26" i="5"/>
  <c r="K26" i="5"/>
  <c r="J26" i="5"/>
  <c r="P25" i="5"/>
  <c r="O25" i="5"/>
  <c r="N25" i="5"/>
  <c r="M25" i="5"/>
  <c r="L25" i="5"/>
  <c r="K25" i="5"/>
  <c r="J25" i="5"/>
  <c r="P24" i="5"/>
  <c r="O24" i="5"/>
  <c r="N24" i="5"/>
  <c r="M24" i="5"/>
  <c r="L24" i="5"/>
  <c r="K24" i="5"/>
  <c r="J24" i="5"/>
  <c r="P23" i="5"/>
  <c r="O23" i="5"/>
  <c r="N23" i="5"/>
  <c r="M23" i="5"/>
  <c r="L23" i="5"/>
  <c r="K23" i="5"/>
  <c r="J23" i="5"/>
  <c r="P22" i="5"/>
  <c r="O22" i="5"/>
  <c r="N22" i="5"/>
  <c r="M22" i="5"/>
  <c r="L22" i="5"/>
  <c r="K22" i="5"/>
  <c r="J22" i="5"/>
  <c r="P21" i="5"/>
  <c r="O21" i="5"/>
  <c r="N21" i="5"/>
  <c r="M21" i="5"/>
  <c r="L21" i="5"/>
  <c r="K21" i="5"/>
  <c r="J21" i="5"/>
  <c r="P20" i="5"/>
  <c r="O20" i="5"/>
  <c r="N20" i="5"/>
  <c r="M20" i="5"/>
  <c r="L20" i="5"/>
  <c r="K20" i="5"/>
  <c r="J20" i="5"/>
  <c r="P19" i="5"/>
  <c r="O19" i="5"/>
  <c r="N19" i="5"/>
  <c r="M19" i="5"/>
  <c r="L19" i="5"/>
  <c r="K19" i="5"/>
  <c r="J19" i="5"/>
  <c r="P18" i="5"/>
  <c r="O18" i="5"/>
  <c r="N18" i="5"/>
  <c r="M18" i="5"/>
  <c r="L18" i="5"/>
  <c r="K18" i="5"/>
  <c r="J18" i="5"/>
  <c r="P17" i="5"/>
  <c r="O17" i="5"/>
  <c r="N17" i="5"/>
  <c r="M17" i="5"/>
  <c r="L17" i="5"/>
  <c r="K17" i="5"/>
  <c r="J17" i="5"/>
  <c r="P16" i="5"/>
  <c r="O16" i="5"/>
  <c r="N16" i="5"/>
  <c r="M16" i="5"/>
  <c r="L16" i="5"/>
  <c r="K16" i="5"/>
  <c r="J16" i="5"/>
  <c r="P15" i="5"/>
  <c r="O15" i="5"/>
  <c r="N15" i="5"/>
  <c r="M15" i="5"/>
  <c r="L15" i="5"/>
  <c r="K15" i="5"/>
  <c r="J15" i="5"/>
  <c r="P14" i="5"/>
  <c r="O14" i="5"/>
  <c r="N14" i="5"/>
  <c r="M14" i="5"/>
  <c r="L14" i="5"/>
  <c r="K14" i="5"/>
  <c r="J14" i="5"/>
  <c r="P13" i="5"/>
  <c r="O13" i="5"/>
  <c r="N13" i="5"/>
  <c r="M13" i="5"/>
  <c r="L13" i="5"/>
  <c r="K13" i="5"/>
  <c r="J13" i="5"/>
  <c r="P12" i="5"/>
  <c r="O12" i="5"/>
  <c r="N12" i="5"/>
  <c r="M12" i="5"/>
  <c r="L12" i="5"/>
  <c r="K12" i="5"/>
  <c r="J12" i="5"/>
  <c r="P11" i="5"/>
  <c r="O11" i="5"/>
  <c r="N11" i="5"/>
  <c r="M11" i="5"/>
  <c r="L11" i="5"/>
  <c r="K11" i="5"/>
  <c r="J11" i="5"/>
  <c r="P10" i="5"/>
  <c r="O10" i="5"/>
  <c r="N10" i="5"/>
  <c r="M10" i="5"/>
  <c r="L10" i="5"/>
  <c r="K10" i="5"/>
  <c r="J10" i="5"/>
  <c r="P9" i="5"/>
  <c r="O9" i="5"/>
  <c r="N9" i="5"/>
  <c r="M9" i="5"/>
  <c r="L9" i="5"/>
  <c r="K9" i="5"/>
  <c r="J9" i="5"/>
  <c r="P8" i="5"/>
  <c r="O8" i="5"/>
  <c r="N8" i="5"/>
  <c r="M8" i="5"/>
  <c r="L8" i="5"/>
  <c r="K8" i="5"/>
  <c r="J8" i="5"/>
  <c r="P7" i="5"/>
  <c r="O7" i="5"/>
  <c r="N7" i="5"/>
  <c r="M7" i="5"/>
  <c r="L7" i="5"/>
  <c r="K7" i="5"/>
  <c r="I7" i="5"/>
  <c r="H7" i="5"/>
  <c r="G7" i="5"/>
  <c r="F7" i="5"/>
  <c r="E7" i="5"/>
  <c r="C7" i="5"/>
  <c r="Z46" i="9"/>
  <c r="Y46" i="9"/>
  <c r="X46" i="9"/>
  <c r="V46" i="9"/>
  <c r="Z45" i="9"/>
  <c r="Y45" i="9"/>
  <c r="X45" i="9"/>
  <c r="V45" i="9"/>
  <c r="Z44" i="9"/>
  <c r="Y44" i="9"/>
  <c r="X44" i="9"/>
  <c r="V44" i="9"/>
  <c r="Z43" i="9"/>
  <c r="Y43" i="9"/>
  <c r="X43" i="9"/>
  <c r="V43" i="9"/>
  <c r="Z42" i="9"/>
  <c r="Y42" i="9"/>
  <c r="X42" i="9"/>
  <c r="V42" i="9"/>
  <c r="Z41" i="9"/>
  <c r="Y41" i="9"/>
  <c r="X41" i="9"/>
  <c r="V41" i="9"/>
  <c r="Z40" i="9"/>
  <c r="Y40" i="9"/>
  <c r="X40" i="9"/>
  <c r="V40" i="9"/>
  <c r="Z38" i="9"/>
  <c r="Y38" i="9"/>
  <c r="X38" i="9"/>
  <c r="V38" i="9"/>
  <c r="Z37" i="9"/>
  <c r="Y37" i="9"/>
  <c r="X37" i="9"/>
  <c r="V37" i="9"/>
  <c r="Z36" i="9"/>
  <c r="Y36" i="9"/>
  <c r="X36" i="9"/>
  <c r="V36" i="9"/>
  <c r="Z35" i="9"/>
  <c r="Y35" i="9"/>
  <c r="X35" i="9"/>
  <c r="V35" i="9"/>
  <c r="Z34" i="9"/>
  <c r="Y34" i="9"/>
  <c r="X34" i="9"/>
  <c r="V34" i="9"/>
  <c r="Z33" i="9"/>
  <c r="Y33" i="9"/>
  <c r="X33" i="9"/>
  <c r="V33" i="9"/>
  <c r="Z32" i="9"/>
  <c r="Y32" i="9"/>
  <c r="X32" i="9"/>
  <c r="V32" i="9"/>
  <c r="Z31" i="9"/>
  <c r="Y31" i="9"/>
  <c r="X31" i="9"/>
  <c r="V31" i="9"/>
  <c r="Z30" i="9"/>
  <c r="Y30" i="9"/>
  <c r="X30" i="9"/>
  <c r="V30" i="9"/>
  <c r="Z29" i="9"/>
  <c r="Y29" i="9"/>
  <c r="X29" i="9"/>
  <c r="V29" i="9"/>
  <c r="Z28" i="9"/>
  <c r="Y28" i="9"/>
  <c r="X28" i="9"/>
  <c r="V28" i="9"/>
  <c r="Z27" i="9"/>
  <c r="Y27" i="9"/>
  <c r="X27" i="9"/>
  <c r="V27" i="9"/>
  <c r="Z26" i="9"/>
  <c r="Y26" i="9"/>
  <c r="X26" i="9"/>
  <c r="V26" i="9"/>
  <c r="Z25" i="9"/>
  <c r="Y25" i="9"/>
  <c r="X25" i="9"/>
  <c r="V25" i="9"/>
  <c r="Z24" i="9"/>
  <c r="Y24" i="9"/>
  <c r="X24" i="9"/>
  <c r="V24" i="9"/>
  <c r="Z23" i="9"/>
  <c r="Y23" i="9"/>
  <c r="X23" i="9"/>
  <c r="V23" i="9"/>
  <c r="Z22" i="9"/>
  <c r="Y22" i="9"/>
  <c r="X22" i="9"/>
  <c r="V22" i="9"/>
  <c r="Z21" i="9"/>
  <c r="Y21" i="9"/>
  <c r="X21" i="9"/>
  <c r="V21" i="9"/>
  <c r="Z20" i="9"/>
  <c r="Y20" i="9"/>
  <c r="X20" i="9"/>
  <c r="V20" i="9"/>
  <c r="Z19" i="9"/>
  <c r="Y19" i="9"/>
  <c r="X19" i="9"/>
  <c r="V19" i="9"/>
  <c r="Z18" i="9"/>
  <c r="Y18" i="9"/>
  <c r="X18" i="9"/>
  <c r="V18" i="9"/>
  <c r="Z17" i="9"/>
  <c r="Y17" i="9"/>
  <c r="X17" i="9"/>
  <c r="V17" i="9"/>
  <c r="Z16" i="9"/>
  <c r="Y16" i="9"/>
  <c r="X16" i="9"/>
  <c r="V16" i="9"/>
  <c r="Z15" i="9"/>
  <c r="Y15" i="9"/>
  <c r="X15" i="9"/>
  <c r="V15" i="9"/>
  <c r="Z14" i="9"/>
  <c r="Y14" i="9"/>
  <c r="X14" i="9"/>
  <c r="V14" i="9"/>
  <c r="Z13" i="9"/>
  <c r="Y13" i="9"/>
  <c r="X13" i="9"/>
  <c r="V13" i="9"/>
  <c r="Z12" i="9"/>
  <c r="Y12" i="9"/>
  <c r="X12" i="9"/>
  <c r="V12" i="9"/>
  <c r="Z11" i="9"/>
  <c r="Y11" i="9"/>
  <c r="X11" i="9"/>
  <c r="V11" i="9"/>
  <c r="Z10" i="9"/>
  <c r="Y10" i="9"/>
  <c r="X10" i="9"/>
  <c r="V10" i="9"/>
  <c r="Z9" i="9"/>
  <c r="Y9" i="9"/>
  <c r="X9" i="9"/>
  <c r="V9" i="9"/>
  <c r="Z8" i="9"/>
  <c r="Y8" i="9"/>
  <c r="X8" i="9"/>
  <c r="V8" i="9"/>
  <c r="Z7" i="9"/>
  <c r="Y7" i="9"/>
  <c r="X7" i="9"/>
  <c r="V7" i="9"/>
  <c r="Z6" i="9"/>
  <c r="Y6" i="9"/>
  <c r="X6" i="9"/>
  <c r="V6" i="9"/>
  <c r="Z5" i="9"/>
  <c r="Y5" i="9"/>
  <c r="X5" i="9"/>
  <c r="V5" i="9"/>
  <c r="Z4" i="9"/>
  <c r="Y4" i="9"/>
  <c r="X4" i="9"/>
  <c r="V4" i="9"/>
  <c r="Z3" i="9"/>
  <c r="Y3" i="9"/>
  <c r="X3" i="9"/>
  <c r="V3" i="9"/>
  <c r="AC18" i="4"/>
  <c r="AC16" i="4"/>
  <c r="AC14" i="4"/>
  <c r="AC13" i="4"/>
  <c r="AC12" i="4"/>
  <c r="AC11" i="4"/>
  <c r="AC10" i="4"/>
  <c r="AC9" i="4"/>
  <c r="AC7" i="4"/>
  <c r="AC6" i="4"/>
  <c r="AC4" i="4"/>
  <c r="E373" i="8"/>
  <c r="E372" i="8"/>
  <c r="E371" i="8"/>
  <c r="E369" i="8"/>
  <c r="E368" i="8"/>
  <c r="E366" i="8"/>
  <c r="E365" i="8"/>
  <c r="E364" i="8"/>
  <c r="E352" i="8"/>
  <c r="E351" i="8"/>
  <c r="E349" i="8"/>
  <c r="E348" i="8"/>
  <c r="E346" i="8"/>
  <c r="E345" i="8"/>
  <c r="E344" i="8"/>
  <c r="E342" i="8"/>
  <c r="E341" i="8"/>
  <c r="E338" i="8"/>
  <c r="E337" i="8"/>
  <c r="E335" i="8"/>
  <c r="E334" i="8"/>
  <c r="E328" i="8"/>
  <c r="E327" i="8"/>
  <c r="E323" i="8"/>
  <c r="E322" i="8"/>
  <c r="E318" i="8"/>
  <c r="E317" i="8"/>
  <c r="E316" i="8"/>
  <c r="E314" i="8"/>
  <c r="E313" i="8"/>
  <c r="E312" i="8"/>
  <c r="E310" i="8"/>
  <c r="D310" i="8"/>
  <c r="E309" i="8"/>
  <c r="E308" i="8"/>
  <c r="D308" i="8"/>
  <c r="E307" i="8"/>
  <c r="D306" i="8"/>
  <c r="E305" i="8"/>
  <c r="E304" i="8"/>
  <c r="E303" i="8"/>
  <c r="E301" i="8"/>
  <c r="E300" i="8"/>
  <c r="E299" i="8"/>
  <c r="E298" i="8"/>
  <c r="E297" i="8"/>
  <c r="E295" i="8"/>
  <c r="E294" i="8"/>
  <c r="E293" i="8"/>
  <c r="E284" i="8"/>
  <c r="E283" i="8"/>
  <c r="D274" i="8"/>
  <c r="D273" i="8"/>
  <c r="D272" i="8"/>
  <c r="E271" i="8"/>
  <c r="E270" i="8"/>
  <c r="E269" i="8"/>
  <c r="E263" i="8"/>
  <c r="D263" i="8"/>
  <c r="E262" i="8"/>
  <c r="E261" i="8"/>
  <c r="D261" i="8"/>
  <c r="D260" i="8"/>
  <c r="E259" i="8"/>
  <c r="E258" i="8"/>
  <c r="E257" i="8"/>
  <c r="D256" i="8"/>
  <c r="E255" i="8"/>
  <c r="E254" i="8"/>
  <c r="E253" i="8"/>
  <c r="E251" i="8"/>
  <c r="E250" i="8"/>
  <c r="E249" i="8"/>
  <c r="E247" i="8"/>
  <c r="E246" i="8"/>
  <c r="E245" i="8"/>
  <c r="E240" i="8"/>
  <c r="E238" i="8"/>
  <c r="E237" i="8"/>
  <c r="E230" i="8"/>
  <c r="E229" i="8"/>
  <c r="D220" i="8"/>
  <c r="D219" i="8"/>
  <c r="E211" i="8"/>
  <c r="E210" i="8"/>
  <c r="D198" i="8"/>
  <c r="D197" i="8"/>
  <c r="E193" i="8"/>
  <c r="E192" i="8"/>
  <c r="E178" i="8"/>
  <c r="D178" i="8"/>
  <c r="E177" i="8"/>
  <c r="E176" i="8"/>
  <c r="D176" i="8"/>
  <c r="D175" i="8"/>
  <c r="E174" i="8"/>
  <c r="E173" i="8"/>
  <c r="E172" i="8"/>
  <c r="E170" i="8"/>
  <c r="E169" i="8"/>
  <c r="E168" i="8"/>
  <c r="E166" i="8"/>
  <c r="E165" i="8"/>
  <c r="E164" i="8"/>
  <c r="E157" i="8"/>
  <c r="E156" i="8"/>
  <c r="E152" i="8"/>
  <c r="E151" i="8"/>
  <c r="E149" i="8"/>
  <c r="D149" i="8"/>
  <c r="E148" i="8"/>
  <c r="D148" i="8"/>
  <c r="D147" i="8"/>
  <c r="E146" i="8"/>
  <c r="E145" i="8"/>
  <c r="E144" i="8"/>
  <c r="E127" i="8"/>
  <c r="E126" i="8"/>
  <c r="E120" i="8"/>
  <c r="E119" i="8"/>
  <c r="E118" i="8"/>
  <c r="E116" i="8"/>
  <c r="E115" i="8"/>
  <c r="E114" i="8"/>
  <c r="E112" i="8"/>
  <c r="E111" i="8"/>
  <c r="E110" i="8"/>
  <c r="E108" i="8"/>
  <c r="D108" i="8"/>
  <c r="E107" i="8"/>
  <c r="D107" i="8"/>
  <c r="E106" i="8"/>
  <c r="D106" i="8"/>
  <c r="D105" i="8"/>
  <c r="E104" i="8"/>
  <c r="E103" i="8"/>
  <c r="E102" i="8"/>
  <c r="E93" i="8"/>
  <c r="D93" i="8"/>
  <c r="E92" i="8"/>
  <c r="E91" i="8"/>
  <c r="D91" i="8"/>
  <c r="D90" i="8"/>
  <c r="E78" i="8"/>
  <c r="E77" i="8"/>
  <c r="E76" i="8"/>
  <c r="E74" i="8"/>
  <c r="E73" i="8"/>
  <c r="E72" i="8"/>
  <c r="E70" i="8"/>
  <c r="E69" i="8"/>
  <c r="E68" i="8"/>
  <c r="E51" i="8"/>
  <c r="E50" i="8"/>
  <c r="E48" i="8"/>
  <c r="E47" i="8"/>
  <c r="E46" i="8"/>
  <c r="E44" i="8"/>
  <c r="E43" i="8"/>
  <c r="E42" i="8"/>
  <c r="E41" i="8"/>
  <c r="E40" i="8"/>
  <c r="E38" i="8"/>
  <c r="E37" i="8"/>
  <c r="E36" i="8"/>
  <c r="E35" i="8"/>
  <c r="E34" i="8"/>
  <c r="E32" i="8"/>
  <c r="E31" i="8"/>
  <c r="E30" i="8"/>
  <c r="E29" i="8"/>
  <c r="E28" i="8"/>
  <c r="E26" i="8"/>
  <c r="E25" i="8"/>
  <c r="E24" i="8"/>
  <c r="E23" i="8"/>
  <c r="E22" i="8"/>
  <c r="E20" i="8"/>
  <c r="E19" i="8"/>
  <c r="E18" i="8"/>
  <c r="E17" i="8"/>
  <c r="E16" i="8"/>
  <c r="E14" i="8"/>
  <c r="E13" i="8"/>
  <c r="E12" i="8"/>
  <c r="E11" i="8"/>
  <c r="E10" i="8"/>
  <c r="E77" i="3"/>
  <c r="D77" i="3"/>
  <c r="E76" i="3"/>
  <c r="D76" i="3"/>
  <c r="E75" i="3"/>
  <c r="D75" i="3"/>
  <c r="A75" i="3"/>
  <c r="I74" i="3"/>
  <c r="H74" i="3"/>
  <c r="E74" i="3"/>
  <c r="D74" i="3"/>
  <c r="I73" i="3"/>
  <c r="H73" i="3"/>
  <c r="E73" i="3"/>
  <c r="D73" i="3"/>
  <c r="F71" i="3"/>
  <c r="E71" i="3"/>
  <c r="F70" i="3"/>
  <c r="E70" i="3"/>
  <c r="F69" i="3"/>
  <c r="E69" i="3"/>
  <c r="E68" i="3"/>
  <c r="F67" i="3"/>
  <c r="E67" i="3"/>
  <c r="F66" i="3"/>
  <c r="E66" i="3"/>
  <c r="F65" i="3"/>
  <c r="E65" i="3"/>
  <c r="F64" i="3"/>
  <c r="E64" i="3"/>
  <c r="F63" i="3"/>
  <c r="E63" i="3"/>
  <c r="E62" i="3"/>
  <c r="F61" i="3"/>
  <c r="E61" i="3"/>
  <c r="F60" i="3"/>
  <c r="E60" i="3"/>
  <c r="F59" i="3"/>
  <c r="E59" i="3"/>
  <c r="E58" i="3"/>
  <c r="F57" i="3"/>
  <c r="E57" i="3"/>
  <c r="F56" i="3"/>
  <c r="E56" i="3"/>
  <c r="F55" i="3"/>
  <c r="E55" i="3"/>
  <c r="E54" i="3"/>
  <c r="F53" i="3"/>
  <c r="E53" i="3"/>
  <c r="F52" i="3"/>
  <c r="E52" i="3"/>
  <c r="F51" i="3"/>
  <c r="E51" i="3"/>
  <c r="F50" i="3"/>
  <c r="E50" i="3"/>
  <c r="F49" i="3"/>
  <c r="E49" i="3"/>
  <c r="E48" i="3"/>
  <c r="F47" i="3"/>
  <c r="E47" i="3"/>
  <c r="F46" i="3"/>
  <c r="E46" i="3"/>
  <c r="F45" i="3"/>
  <c r="E45" i="3"/>
  <c r="E44" i="3"/>
  <c r="F43" i="3"/>
  <c r="E43" i="3"/>
  <c r="F42" i="3"/>
  <c r="E42" i="3"/>
  <c r="E41" i="3"/>
  <c r="F40" i="3"/>
  <c r="E40" i="3"/>
  <c r="F39" i="3"/>
  <c r="E39" i="3"/>
  <c r="E38" i="3"/>
  <c r="F37" i="3"/>
  <c r="E37" i="3"/>
  <c r="F36" i="3"/>
  <c r="E36" i="3"/>
  <c r="E35" i="3"/>
  <c r="F34" i="3"/>
  <c r="E34" i="3"/>
  <c r="F33" i="3"/>
  <c r="E33" i="3"/>
  <c r="F32" i="3"/>
  <c r="E32" i="3"/>
  <c r="E31" i="3"/>
  <c r="F30" i="3"/>
  <c r="E30" i="3"/>
  <c r="F29" i="3"/>
  <c r="E29" i="3"/>
  <c r="F28" i="3"/>
  <c r="E28" i="3"/>
  <c r="E27" i="3"/>
  <c r="F26" i="3"/>
  <c r="E26" i="3"/>
  <c r="F25" i="3"/>
  <c r="E25" i="3"/>
  <c r="F24" i="3"/>
  <c r="E24" i="3"/>
  <c r="E23" i="3"/>
  <c r="F22" i="3"/>
  <c r="E22" i="3"/>
  <c r="F21" i="3"/>
  <c r="E21" i="3"/>
  <c r="F20" i="3"/>
  <c r="E20" i="3"/>
  <c r="E19" i="3"/>
  <c r="F18" i="3"/>
  <c r="E18" i="3"/>
  <c r="F17" i="3"/>
  <c r="E17" i="3"/>
  <c r="F16" i="3"/>
  <c r="E16" i="3"/>
  <c r="E15" i="3"/>
  <c r="F14" i="3"/>
  <c r="E14" i="3"/>
  <c r="F13" i="3"/>
  <c r="E13" i="3"/>
  <c r="F12" i="3"/>
  <c r="E12" i="3"/>
  <c r="F11" i="3"/>
  <c r="E11" i="3"/>
  <c r="F10" i="3"/>
  <c r="E10" i="3"/>
  <c r="E9" i="3"/>
  <c r="K38" i="2"/>
  <c r="J38" i="2"/>
  <c r="I38" i="2"/>
  <c r="H38" i="2"/>
  <c r="G38" i="2"/>
  <c r="F38" i="2"/>
  <c r="K37" i="2"/>
  <c r="J37" i="2"/>
  <c r="I37" i="2"/>
  <c r="H37" i="2"/>
  <c r="G37" i="2"/>
  <c r="F37" i="2"/>
  <c r="K36" i="2"/>
  <c r="J36" i="2"/>
  <c r="I36" i="2"/>
  <c r="H36" i="2"/>
  <c r="G36" i="2"/>
  <c r="F36" i="2"/>
  <c r="K35" i="2"/>
  <c r="J35" i="2"/>
  <c r="I35" i="2"/>
  <c r="H35" i="2"/>
  <c r="G35" i="2"/>
  <c r="F35" i="2"/>
  <c r="K34" i="2"/>
  <c r="J34" i="2"/>
  <c r="I34" i="2"/>
  <c r="H34" i="2"/>
  <c r="G34" i="2"/>
  <c r="F34" i="2"/>
  <c r="K33" i="2"/>
  <c r="J33" i="2"/>
  <c r="I33" i="2"/>
  <c r="H33" i="2"/>
  <c r="G33" i="2"/>
  <c r="F33" i="2"/>
  <c r="K32" i="2"/>
  <c r="J32" i="2"/>
  <c r="I32" i="2"/>
  <c r="H32" i="2"/>
  <c r="G32" i="2"/>
  <c r="F32" i="2"/>
  <c r="K31" i="2"/>
  <c r="J31" i="2"/>
  <c r="I31" i="2"/>
  <c r="H31" i="2"/>
  <c r="G31" i="2"/>
  <c r="F31" i="2"/>
  <c r="K30" i="2"/>
  <c r="J30" i="2"/>
  <c r="I30" i="2"/>
  <c r="H30" i="2"/>
  <c r="G30" i="2"/>
  <c r="F30" i="2"/>
  <c r="K29" i="2"/>
  <c r="J29" i="2"/>
  <c r="I29" i="2"/>
  <c r="H29" i="2"/>
  <c r="G29" i="2"/>
  <c r="F29" i="2"/>
  <c r="K28" i="2"/>
  <c r="J28" i="2"/>
  <c r="I28" i="2"/>
  <c r="H28" i="2"/>
  <c r="G28" i="2"/>
  <c r="F28" i="2"/>
  <c r="K27" i="2"/>
  <c r="J27" i="2"/>
  <c r="I27" i="2"/>
  <c r="H27" i="2"/>
  <c r="G27" i="2"/>
  <c r="F27" i="2"/>
  <c r="K26" i="2"/>
  <c r="J26" i="2"/>
  <c r="I26" i="2"/>
  <c r="H26" i="2"/>
  <c r="G26" i="2"/>
  <c r="F26" i="2"/>
  <c r="K25" i="2"/>
  <c r="J25" i="2"/>
  <c r="I25" i="2"/>
  <c r="H25" i="2"/>
  <c r="G25" i="2"/>
  <c r="F25" i="2"/>
  <c r="K24" i="2"/>
  <c r="J24" i="2"/>
  <c r="I24" i="2"/>
  <c r="H24" i="2"/>
  <c r="G24" i="2"/>
  <c r="F24" i="2"/>
  <c r="K8" i="2"/>
  <c r="J8" i="2"/>
  <c r="I8" i="2"/>
  <c r="H8" i="2"/>
  <c r="G8" i="2"/>
  <c r="F8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tc={5571018F-424F-4EFC-A959-57ED93037AF2}</author>
  </authors>
  <commentList>
    <comment ref="K7" authorId="0" shapeId="0" xr:uid="{5571018F-424F-4EFC-A959-57ED93037AF2}">
      <text>
        <r>
          <rPr>
            <sz val="10"/>
            <color rgb="FF000000"/>
            <rFont val="Arial"/>
            <family val="2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Fòrmula modificada</t>
        </r>
      </text>
    </comment>
  </commentList>
</comments>
</file>

<file path=xl/sharedStrings.xml><?xml version="1.0" encoding="utf-8"?>
<sst xmlns="http://schemas.openxmlformats.org/spreadsheetml/2006/main" count="1298" uniqueCount="428">
  <si>
    <t>3.- Asignación Docente del Profesorado Activo por asignatura y grupo- Créditos por idioma. Totes les titulacions</t>
  </si>
  <si>
    <t>Páginas:</t>
  </si>
  <si>
    <t>Curso Académico: 2026</t>
  </si>
  <si>
    <t>Indicadores</t>
  </si>
  <si>
    <t>Centro de Asignatura</t>
  </si>
  <si>
    <t>Idioma Asignatura</t>
  </si>
  <si>
    <t>Total</t>
  </si>
  <si>
    <t>ALEMANY</t>
  </si>
  <si>
    <t>CASTELLÀ</t>
  </si>
  <si>
    <t>FRANCÈS</t>
  </si>
  <si>
    <t>ANGLÈS</t>
  </si>
  <si>
    <t>ITALIÀ</t>
  </si>
  <si>
    <t>VALENCIÀ</t>
  </si>
  <si>
    <t>Créditos impartidos por grupo</t>
  </si>
  <si>
    <t>J</t>
  </si>
  <si>
    <t>E. POLITÉCNICA SUPERIOR DE ALCOY</t>
  </si>
  <si>
    <t>B</t>
  </si>
  <si>
    <t>E.T.S. DE ARQUITECTURA</t>
  </si>
  <si>
    <t>H</t>
  </si>
  <si>
    <t>E.T.S. DE INGENIERÍA DE EDIFICACIÓN</t>
  </si>
  <si>
    <t>E</t>
  </si>
  <si>
    <t>E.T.S. DE INGENIERIA DEL DISEÑO</t>
  </si>
  <si>
    <t>R</t>
  </si>
  <si>
    <t>E.T.S. DE INGENIERÍA INFORMÁTICA</t>
  </si>
  <si>
    <t>S</t>
  </si>
  <si>
    <t>E.T.S.I. AGRONÓMICA Y DEL MEDIO NATURAL</t>
  </si>
  <si>
    <t>C</t>
  </si>
  <si>
    <t>E.T.S.I. CAMINOS, CANALES Y PUERTOS</t>
  </si>
  <si>
    <t>T</t>
  </si>
  <si>
    <t>E.T.S.I. DE TELECOMUNICACIÓN</t>
  </si>
  <si>
    <t>G</t>
  </si>
  <si>
    <t>E.T.S.I. GEODESICA, CARTOGRAFICA Y TOP.</t>
  </si>
  <si>
    <t>D</t>
  </si>
  <si>
    <t>E.T.S.I. INDUSTRIALES</t>
  </si>
  <si>
    <t>Q</t>
  </si>
  <si>
    <t>ESCUELA POLITECNICA SUPERIOR DE GANDIA</t>
  </si>
  <si>
    <t>M</t>
  </si>
  <si>
    <t>FACULTAD DE ADMINISTRACIÓN Y DIRECCIÓN DE EMPRESAS</t>
  </si>
  <si>
    <t>L</t>
  </si>
  <si>
    <t>FACULTAD DE BELLAS ARTES</t>
  </si>
  <si>
    <t>U</t>
  </si>
  <si>
    <t>U.P.V.</t>
  </si>
  <si>
    <t>Porcentaje del total por columnas (Créditos impartidos por grupo)</t>
  </si>
  <si>
    <t>100,00%</t>
  </si>
  <si>
    <t>EPSA</t>
  </si>
  <si>
    <t>9,20%</t>
  </si>
  <si>
    <t>ETSA</t>
  </si>
  <si>
    <t>11,98%</t>
  </si>
  <si>
    <t>ETSEE</t>
  </si>
  <si>
    <t>2,56%</t>
  </si>
  <si>
    <t>ETSEADI</t>
  </si>
  <si>
    <t>12,93%</t>
  </si>
  <si>
    <t>ETSEInf</t>
  </si>
  <si>
    <t>9,80%</t>
  </si>
  <si>
    <t>ETSEAMN</t>
  </si>
  <si>
    <t>7,52%</t>
  </si>
  <si>
    <t>ETSCCP</t>
  </si>
  <si>
    <t>4,03%</t>
  </si>
  <si>
    <t>ETSET</t>
  </si>
  <si>
    <t>7,43%</t>
  </si>
  <si>
    <t>ETSGCT</t>
  </si>
  <si>
    <t>1,44%</t>
  </si>
  <si>
    <t>ETSEInd</t>
  </si>
  <si>
    <t>13,16%</t>
  </si>
  <si>
    <t>EPSG</t>
  </si>
  <si>
    <t>5,98%</t>
  </si>
  <si>
    <t>F. ADE</t>
  </si>
  <si>
    <t>4,88%</t>
  </si>
  <si>
    <t>F. BBAA</t>
  </si>
  <si>
    <t>9,52%</t>
  </si>
  <si>
    <t>1,76%</t>
  </si>
  <si>
    <t>3.- Asignación Docente del Profesorado Activo por asignatura y grupo- Créditos por idioma. Todas las titulaciones</t>
  </si>
  <si>
    <t>E. POLITÈCNICA SUPERIOR D'ALCOI</t>
  </si>
  <si>
    <t>ALEMÀ</t>
  </si>
  <si>
    <t>E.T.S. D'ARQUITECTURA</t>
  </si>
  <si>
    <t>E.T.S. D'ENG. D'EDIFICACIÓ</t>
  </si>
  <si>
    <t>E.T.S. D'ENG. DEL DISSENY</t>
  </si>
  <si>
    <t>INGLÉS</t>
  </si>
  <si>
    <t>VALENCIANO</t>
  </si>
  <si>
    <t>E.T.S. D'ENG. INFORMÀTICA</t>
  </si>
  <si>
    <t>E.T.S.E. AGRONÒMICA I DEL MEDI NATURAL</t>
  </si>
  <si>
    <t>E.T.S.E. CAMINS, CANALS I PORTS</t>
  </si>
  <si>
    <t>E.T.S.E. DE TELECOMUNICACIÓ</t>
  </si>
  <si>
    <t>E.T.S.E. GEODESICA, CARTOGRAFICA Y TOP.</t>
  </si>
  <si>
    <t>E.T.S.E. INDUSTRIALS</t>
  </si>
  <si>
    <t>E. POLITÈCNICA SUPERIOR DE GANDIA</t>
  </si>
  <si>
    <t>ALEMÁN</t>
  </si>
  <si>
    <t>FRANCÉS</t>
  </si>
  <si>
    <t>FACULTAT D'ADMINISTRACIÓ I DIRECCIÓ D'EMPRESAS</t>
  </si>
  <si>
    <t>CASTELLANO</t>
  </si>
  <si>
    <t>FACULTAT DE BELLES ARTS</t>
  </si>
  <si>
    <t>ITALIANO</t>
  </si>
  <si>
    <t>UNIDAD DE MÁSTERES UNIVERSITARIOS</t>
  </si>
  <si>
    <t>VERA</t>
  </si>
  <si>
    <t>1.- Asignación Docente del Profesorado Activo por asignatura y grupo- Número de créditos totales UPV</t>
  </si>
  <si>
    <t>Curso Académico: 2025</t>
  </si>
  <si>
    <t>Titulación Asignatura</t>
  </si>
  <si>
    <t>Grado en Ingeniería en Diseño Industrial y Desarrollo de Productos</t>
  </si>
  <si>
    <t>Grado en Ingeniería Informática</t>
  </si>
  <si>
    <t>Grado en Administración y Dirección de Empresas</t>
  </si>
  <si>
    <t>Grado en Ingeniería Eléctrica</t>
  </si>
  <si>
    <t>Grado en Ingeniería Mecánica</t>
  </si>
  <si>
    <t>Grado en Ingeniería Química</t>
  </si>
  <si>
    <t>Grado en Informática Industrial y Robótica</t>
  </si>
  <si>
    <t>Grado en Inteligencia Artificial</t>
  </si>
  <si>
    <t>Grado en Ingeniería de Tecnología y Diseño Textil</t>
  </si>
  <si>
    <t>Máster Universitario en Ingeniería, Procesado y Caracterización de Materiales</t>
  </si>
  <si>
    <t>Máster Universitario en Ingeniería de Organización y Logística</t>
  </si>
  <si>
    <t>Máster Universitario en Ingeniería Textil</t>
  </si>
  <si>
    <t>Máster Universitario en Dirección de Empresas (MBA)</t>
  </si>
  <si>
    <t>Máster Universitario Erasmus Mundus en Ciencia en Ingeniería Textil / Erasmus Mundus Master of Science in Textile Engineering</t>
  </si>
  <si>
    <t>Máster Universitario en Computational Engineering &amp; Industrial Mathematics</t>
  </si>
  <si>
    <t>Grado en Fundamentos de la Arquitectura</t>
  </si>
  <si>
    <t>Grado en Diseño Arquitectónico de Interiores</t>
  </si>
  <si>
    <t>Máster Universitario en Arquitectura</t>
  </si>
  <si>
    <t>Máster Universitario en Conservación del Patrimonio Arquitectónico</t>
  </si>
  <si>
    <t>Máster Universitario en Paisaje y Urbanismo</t>
  </si>
  <si>
    <t>Máster Universitario en Innovación en el Hábitat</t>
  </si>
  <si>
    <t>Máster Universitario en Diseño Arquitectónico de Interiores</t>
  </si>
  <si>
    <t>Máster Universitario Erasmus Mundus en Earthen Architecture and Construction</t>
  </si>
  <si>
    <t>Grado en Arquitectura Técnica</t>
  </si>
  <si>
    <t>Máster Universitario en Edificación</t>
  </si>
  <si>
    <t>Máster Universitario en Rehabilitación y Sostenibilidad en Edificación</t>
  </si>
  <si>
    <t>Máster Universitario en Construcción Industrializada y Prototipado en Edificación</t>
  </si>
  <si>
    <t>Grado en Ingeniería Aeroespacial</t>
  </si>
  <si>
    <t>Grado en Ingeniería Electrónica Industrial y Automática</t>
  </si>
  <si>
    <t>Máster Universitario en Diseño y Fabricación Integrada Asistidos por Computador</t>
  </si>
  <si>
    <t>Máster Universitario en Ingeniería Mecatrónica</t>
  </si>
  <si>
    <t>Máster Universitario en Ingeniería Aeronáutica</t>
  </si>
  <si>
    <t>Máster Universitario en Mecánica de Fluidos Computacional</t>
  </si>
  <si>
    <t>Máster Universitario en Ingeniería en Movilidad Eléctrica</t>
  </si>
  <si>
    <t>Máster Universitario en Ingeniería del Mantenimiento</t>
  </si>
  <si>
    <t>Máster Universitario en Sistemas de Aeronaves no Tripuladas y Tecnologías Asociadas</t>
  </si>
  <si>
    <t>Máster Universitario en Ingeniería del Diseño</t>
  </si>
  <si>
    <t>Máster Universitario en Space Engineering</t>
  </si>
  <si>
    <t>Grado en Ciencia de Datos</t>
  </si>
  <si>
    <t>Máster Universitario en Ingeniería Informática</t>
  </si>
  <si>
    <t>Máster Universitario en Ciberseguridad y Ciberinteligencia</t>
  </si>
  <si>
    <t>Máster Universitario en Humanidades Digitales</t>
  </si>
  <si>
    <t>Grado en Ingeniería Agroalimentaria y del Medio Rural</t>
  </si>
  <si>
    <t>Grado en Ingeniería Forestal y del Medio Natural</t>
  </si>
  <si>
    <t>Grado en Biotecnología</t>
  </si>
  <si>
    <t>Grado en Ciencia y Tecnología de los Alimentos</t>
  </si>
  <si>
    <t>Grado en Química</t>
  </si>
  <si>
    <t>Máster Universitario en Ingeniería de Montes</t>
  </si>
  <si>
    <t>Máster Universitario en Ingeniería Bioambiental y del Paisaje</t>
  </si>
  <si>
    <t>Máster Universitario en Ganadería de Precisión</t>
  </si>
  <si>
    <t>Máster Universitario en Incendios Forestales. Ciencia y Gestión Integral</t>
  </si>
  <si>
    <t>Máster Universitario en Enología</t>
  </si>
  <si>
    <t>Máster Universitario en Ingeniería Agronómica</t>
  </si>
  <si>
    <t>Máster Universitario en Ciencia de los Animales de Laboratorio</t>
  </si>
  <si>
    <t>Grado en Ingeniería Civil</t>
  </si>
  <si>
    <t>Grado en Gestión del Transporte y la Logística</t>
  </si>
  <si>
    <t>Grado en Ingeniería Ambiental</t>
  </si>
  <si>
    <t>Máster Universitario en Ingeniería Ambiental</t>
  </si>
  <si>
    <t>Máster Universitario en Ingeniería Estructural y Geotécnica</t>
  </si>
  <si>
    <t>Máster Universitario en Ingeniería de Caminos, Canales y Puertos</t>
  </si>
  <si>
    <t>Máster Universitario en Planificación y Gestión en Ingeniería Civil</t>
  </si>
  <si>
    <t>Máster Universitario en Transporte, Territorio y Urbanismo</t>
  </si>
  <si>
    <t>Grado en Ingeniería de Tecnologías y Servicios de Telecomunicación</t>
  </si>
  <si>
    <t>Grado en Tecnología Digital y Multimedia</t>
  </si>
  <si>
    <t>Grado en Matemáticas</t>
  </si>
  <si>
    <t>Grado en Ingeniería Física</t>
  </si>
  <si>
    <t>Máster Universitario en Ingeniería de Telecomunicación</t>
  </si>
  <si>
    <t>Máster Universitario en Quantum Information and Photonics</t>
  </si>
  <si>
    <t>Grado en Ingeniería Geomática y Topografía</t>
  </si>
  <si>
    <t>Máster Universitario en Ingeniería Geomática y Geoinformación</t>
  </si>
  <si>
    <t>Grado en Ingeniería Biomédica (Complementos Formación MUIng. Biomédica)</t>
  </si>
  <si>
    <t>Grado en Ingeniería en Tecnologías Industriales</t>
  </si>
  <si>
    <t>Grado en Ingeniería de Organización Industrial</t>
  </si>
  <si>
    <t>Grado en Ingeniería de la Energía</t>
  </si>
  <si>
    <t>Grado en Ingeniería Biomédica</t>
  </si>
  <si>
    <t>Máster Universitario en Ingeniería Avanzada de Producción, Logística y Cadena de Suministro</t>
  </si>
  <si>
    <t>Máster Universitario en Construcciones e Instalaciones Industriales</t>
  </si>
  <si>
    <t>Máster Universitario en Ingeniería Química</t>
  </si>
  <si>
    <t>Máster Universitario en Ingeniería Industrial</t>
  </si>
  <si>
    <t>Máster Universitario en Seguridad Nuclear y Protección Radiológica</t>
  </si>
  <si>
    <t>Máster Universitario en Seguridad Industrial</t>
  </si>
  <si>
    <t>Máster Universitario en Ingeniería Biomédica</t>
  </si>
  <si>
    <t>Máster Universitario en Ingeniería Biomédica (Acceso desde otros grados afines al Grado en I. Biomédica)</t>
  </si>
  <si>
    <t>Máster Universitario en Dirección y Gestión de Proyectos</t>
  </si>
  <si>
    <t>Grado en Ciencias Ambientales</t>
  </si>
  <si>
    <t>Grado en Turismo</t>
  </si>
  <si>
    <t>Grado en Comunicación Audiovisual</t>
  </si>
  <si>
    <t>Grado en Ingeniería de Sistemas de Telecomunicación, Sonido e Imagen</t>
  </si>
  <si>
    <t>Grado en Tecnologías Interactivas</t>
  </si>
  <si>
    <t>Máster Universitario en Postproducción Digital</t>
  </si>
  <si>
    <t>Máster Universitario en Ingeniería Acústica</t>
  </si>
  <si>
    <t>Máster Universitario en Evaluación y Seguimiento Ambiental de Ecosistemas Marinos y Costeros</t>
  </si>
  <si>
    <t>Máster Universitario en Comunicación Transmedia</t>
  </si>
  <si>
    <t>Máster Universitario en Inteligencia Turística</t>
  </si>
  <si>
    <t>Máster Universitario en Profesor/a de Educación Secundaria</t>
  </si>
  <si>
    <t>Grado en Gestión y Administración Pública</t>
  </si>
  <si>
    <t>Máster Universitario en Gestión de Empresas, Productos y Servicios</t>
  </si>
  <si>
    <t>Máster Universitario en Dirección Financiera y Fiscal</t>
  </si>
  <si>
    <t>Máster Universitario en Gestión Administrativa</t>
  </si>
  <si>
    <t>Máster Universitario en Social Media y Comunicación Corporativa</t>
  </si>
  <si>
    <t>Grado en Bellas Artes</t>
  </si>
  <si>
    <t>Grado en Diseño y Tecnologías Creativas</t>
  </si>
  <si>
    <t>Grado en Conservación y Restauración de Bienes Culturales</t>
  </si>
  <si>
    <t>Máster Universitario en Producción Artística</t>
  </si>
  <si>
    <t>Idiomas Transversales</t>
  </si>
  <si>
    <t>Titulación UPV</t>
  </si>
  <si>
    <t>Máster Universitario en Ingeniería de Análisis de Datos, Mejora de Procesos y Toma de Decisiones</t>
  </si>
  <si>
    <t>Máster Universitario en Lenguas y Tecnología</t>
  </si>
  <si>
    <t>Máster Universitario en Cooperación Al Desarrollo</t>
  </si>
  <si>
    <t>Máster Universitario en Biotecnología Molecular y Celular de Plantas</t>
  </si>
  <si>
    <t>Máster Universitario en Ingeniería del Hormigón</t>
  </si>
  <si>
    <t>Máster Universitario en Tecnologías, Sistemas y Redes de Comunicaciones</t>
  </si>
  <si>
    <t>Máster Universitario en Acuicultura</t>
  </si>
  <si>
    <t>Máster Universitario en Prevención de Riesgos Laborales</t>
  </si>
  <si>
    <t>Máster Universitario en Investigación Matemática</t>
  </si>
  <si>
    <t>Máster Universitario en Ciencia e Ingeniería de los Alimentos</t>
  </si>
  <si>
    <t>Máster Universitario en Gestión de la Seguridad y Calidad Alimentaria</t>
  </si>
  <si>
    <t>Máster Universitario en Ingeniería y Tecnología de Sistemas Software</t>
  </si>
  <si>
    <t>Máster Universitario en Inteligencia Artificial, Reconocimiento de Formas e Imagen Digital</t>
  </si>
  <si>
    <t>Máster Universitario en Automática e Informática Industrial</t>
  </si>
  <si>
    <t>Máster Universitario en Computación en la Nube y de Altas Prestaciones / Cloud and High-Performance Computing</t>
  </si>
  <si>
    <t>Máster Universitario en Estudios de la Ciencia, la Tecnología y la Innovación</t>
  </si>
  <si>
    <t>Máster Universitario en Mejora Genética Vegetal</t>
  </si>
  <si>
    <t>Máster Universitario en Conservación y Restauración de Bienes Culturales</t>
  </si>
  <si>
    <t>Máster Universitario en Química Sostenible</t>
  </si>
  <si>
    <t>Máster Universitario Erasmus Mundus en Mejora Genética Vegetal / Erasmus Mundus Master in Plant Breeding - emPLANT +</t>
  </si>
  <si>
    <t>Máster Universitario en Economía Agroalimentaria y del Medio Ambiente</t>
  </si>
  <si>
    <t>Máster Universitario en Biotecnología Biomédica</t>
  </si>
  <si>
    <t>Máster Universitario en Ingeniería de Computadores y Redes</t>
  </si>
  <si>
    <t>Máster Universitario en Ingeniería de Sistemas Electrónicos</t>
  </si>
  <si>
    <t>Máster Universitario en Sistemas Propulsivos para una Movilidad Sostenible</t>
  </si>
  <si>
    <t>Máster Universitario en Ingeniería Mecánica</t>
  </si>
  <si>
    <t>Máster Universitario en Artes Visuales y Multimedia</t>
  </si>
  <si>
    <t>Máster Universitario en Gestión Cultural</t>
  </si>
  <si>
    <t>Máster Universitario Erasmus Mundus en Sanidad Vegetal en Agricultura Sostenible/Erasmus Mundus Master in Planth Health in Sustainable Cropping Systems</t>
  </si>
  <si>
    <t>Máster Universitario en Ingeniería Hidráulica y Medio Ambiente</t>
  </si>
  <si>
    <t>Agrònoms</t>
  </si>
  <si>
    <t>ETS Arquit</t>
  </si>
  <si>
    <t>Camins</t>
  </si>
  <si>
    <t>Industr.</t>
  </si>
  <si>
    <t>ETSDisseny</t>
  </si>
  <si>
    <t>Geodèsia</t>
  </si>
  <si>
    <t>Gest.Edif.</t>
  </si>
  <si>
    <t>EPS Alcoi</t>
  </si>
  <si>
    <t>Fac. BBAA</t>
  </si>
  <si>
    <t>Fac. ADE</t>
  </si>
  <si>
    <t>EPS Gandia</t>
  </si>
  <si>
    <t>ETSINF</t>
  </si>
  <si>
    <t>ETS Teleco</t>
  </si>
  <si>
    <t>Universit.</t>
  </si>
  <si>
    <t>Uni.Màster</t>
  </si>
  <si>
    <t>TOTALS</t>
  </si>
  <si>
    <t>BIOLOGIA VEGETAL</t>
  </si>
  <si>
    <t xml:space="preserve"> </t>
  </si>
  <si>
    <t>ANEU EN COMPTE QUE NO TENEN EL MATEIX ORDRE QUE ANTIGAMENT</t>
  </si>
  <si>
    <t>Les últimes columnes ja tenen com valor les cel·les del departament corresponent</t>
  </si>
  <si>
    <t>BIOTECNOLOGIA</t>
  </si>
  <si>
    <t>CIÈNCIA ANIMAL</t>
  </si>
  <si>
    <t>COMPOSICIÓ ARQUITECTÒNICA</t>
  </si>
  <si>
    <t>CONSTRUCCIONS ARQUITECTÒNIQUES</t>
  </si>
  <si>
    <t>DIBUIX</t>
  </si>
  <si>
    <t>ECONOMIA I CIÈNCIES SOCIALS</t>
  </si>
  <si>
    <t>ESCULTURA</t>
  </si>
  <si>
    <t>ESTADÍSTICA I INVESTIGACIÓ OPERATIVA APLICADES I QUALITAT</t>
  </si>
  <si>
    <t>EXPRESSIÓ GRÀFICA ARQUITECTÒNICA</t>
  </si>
  <si>
    <t>Enginyeria Gràfica</t>
  </si>
  <si>
    <t>FÍSICA APLICADA</t>
  </si>
  <si>
    <t>LINGÜÍSTICA APLICADA</t>
  </si>
  <si>
    <t>ENGINYERIA RURAL I AGROALIMENTÀRIA</t>
  </si>
  <si>
    <t>ENGINYERIA CARTOGRÀFICA, GEODÈSIA I FOTOGRAMETRIA</t>
  </si>
  <si>
    <t>ENGINYERIA DE LA CONSTRUCCIÓ I DE PROJECTES  D'ENGINYERIA CIVIL</t>
  </si>
  <si>
    <t>INFORMÀTICA DE SISTEMES I COMPUTADORS</t>
  </si>
  <si>
    <t>ENGINYERIA DEL TERRENY</t>
  </si>
  <si>
    <t>ENGINYERIA ELÈCTRICA</t>
  </si>
  <si>
    <t>ENGINYERIA ELECTRÒNICA</t>
  </si>
  <si>
    <t>ENGINYERIA HIDRÀULICA I MEDI AMBIENT</t>
  </si>
  <si>
    <t>ENGINYERIA MECÀNICA I DE MATERIALS</t>
  </si>
  <si>
    <t>ENGINYERIA QUÍMICA I NUCLEAR</t>
  </si>
  <si>
    <t>ENGINYERIA TÈXTIL I PAPERERA</t>
  </si>
  <si>
    <t>MÀQUINES I MOTORS TÈRMICS</t>
  </si>
  <si>
    <t>MATEMÀTICA APLICADA</t>
  </si>
  <si>
    <t>MECÀNICA DELS MEDIS CONTINUS I TEORIA D'ESTRUCTURES</t>
  </si>
  <si>
    <t>Organització d'Empreses</t>
  </si>
  <si>
    <t>PINTURA</t>
  </si>
  <si>
    <t>PRODUCCIÓ VEGETAL</t>
  </si>
  <si>
    <t>QUÍMICA</t>
  </si>
  <si>
    <t>SISTEMES INFORMÀTICS I COMPUTACIÓ</t>
  </si>
  <si>
    <t>TECNOLOGIA D'ALIMENTS</t>
  </si>
  <si>
    <t>URBANISME</t>
  </si>
  <si>
    <t>COMUNICACIÓ AUDIOVISUAL, DOCUMENTACIÓ I HISTÒRIA DE L'ART</t>
  </si>
  <si>
    <t>PROJECTES ARQUITECTÒNICS</t>
  </si>
  <si>
    <t>CONSERVACIÓ I RESTAURACIÓ DE BÉNS CULTURALS</t>
  </si>
  <si>
    <t>MECANITZACIÓ I TECNOLOGIA AGRÀRIA</t>
  </si>
  <si>
    <t>COMUNICACIONS</t>
  </si>
  <si>
    <t>ENGINYERIA I INFRAESTRUCTURA DELS TRANSPORTS</t>
  </si>
  <si>
    <t>TERMODINÀMICA APLICADA</t>
  </si>
  <si>
    <t>ENGINYERIA DE SISTEMES I AUTOMÀTICA</t>
  </si>
  <si>
    <t>PROJECTES D'ENGINYERIA</t>
  </si>
  <si>
    <t>ECOSISTEMES AGROFORESTALS</t>
  </si>
  <si>
    <t>Quantitat de professors que fan docència en valencià</t>
  </si>
  <si>
    <t>Master</t>
  </si>
  <si>
    <t>Grau</t>
  </si>
  <si>
    <t>3.- Asignación Docente del Profesorado Activo por asignatura y grupo- Créditos por idioma. Enseñanzas</t>
  </si>
  <si>
    <t>Porcentaje del total</t>
  </si>
  <si>
    <t>Departamento de Adscripción</t>
  </si>
  <si>
    <t>186,00</t>
  </si>
  <si>
    <t>02</t>
  </si>
  <si>
    <t>BIOTECNOLOGÍA</t>
  </si>
  <si>
    <t>03</t>
  </si>
  <si>
    <t>CIENCIA ANIMAL</t>
  </si>
  <si>
    <t>04</t>
  </si>
  <si>
    <t>COMPOSICIÓN ARQUITECTÓNICA</t>
  </si>
  <si>
    <t>35</t>
  </si>
  <si>
    <t>COMUNICACIÓN AUDIOVISUAL, DOCUMENTACIÓN E HISTORIA DEL ARTE</t>
  </si>
  <si>
    <t>39</t>
  </si>
  <si>
    <t>COMUNICACIONES</t>
  </si>
  <si>
    <t>37</t>
  </si>
  <si>
    <t>CONSERVACIÓN Y RESTAURACIÓN DE BIENES CULTURALES</t>
  </si>
  <si>
    <t>05</t>
  </si>
  <si>
    <t>CONSTRUCCIONES ARQUITECTÓNICAS</t>
  </si>
  <si>
    <t>98</t>
  </si>
  <si>
    <t>DEPARTAMENTOS DE OTRAS UNIVERSIDADES</t>
  </si>
  <si>
    <t>06</t>
  </si>
  <si>
    <t>DIBUJO</t>
  </si>
  <si>
    <t>07</t>
  </si>
  <si>
    <t>ECONOMÍA Y CIENCIAS SOCIALES</t>
  </si>
  <si>
    <t>44</t>
  </si>
  <si>
    <t>ECOSISTEMAS AGROFORESTALES</t>
  </si>
  <si>
    <t>08</t>
  </si>
  <si>
    <t>09</t>
  </si>
  <si>
    <t>ESTADÍSTICA E INVESTIGACIÓN OPERATIVA APLICADAS Y CALIDAD</t>
  </si>
  <si>
    <t>10</t>
  </si>
  <si>
    <t>EXPRESIÓN GRÁFICA ARQUITECTÓNICA</t>
  </si>
  <si>
    <t>12</t>
  </si>
  <si>
    <t>17</t>
  </si>
  <si>
    <t>INFORMÁTICA DE SISTEMAS Y COMPUTADORES</t>
  </si>
  <si>
    <t>15</t>
  </si>
  <si>
    <t>INGENIERÍA CARTOGRÁFICA, GEODESIA Y FOTOGRAMETRÍA</t>
  </si>
  <si>
    <t>16</t>
  </si>
  <si>
    <t>INGENIERÍA DE LA CONSTRUCCIÓN Y DE PROYECTOS DE INGENIERÍA CIVIL</t>
  </si>
  <si>
    <t>42</t>
  </si>
  <si>
    <t>INGENIERÍA DE SISTEMAS Y AUTOMÁTICA</t>
  </si>
  <si>
    <t>40</t>
  </si>
  <si>
    <t>INGENIERÍA DE LOS TRANSPORTES Y DEL TERRENO</t>
  </si>
  <si>
    <t>19</t>
  </si>
  <si>
    <t>INGENIERÍA ELÉCTRICA</t>
  </si>
  <si>
    <t>20</t>
  </si>
  <si>
    <t>INGENIERÍA ELECTRÓNICA</t>
  </si>
  <si>
    <t>11</t>
  </si>
  <si>
    <t>INGENIERÍA GRÁFICA</t>
  </si>
  <si>
    <t>21</t>
  </si>
  <si>
    <t>INGENIERÍA HIDRÁULICA Y MEDIO AMBIENTE</t>
  </si>
  <si>
    <t>22</t>
  </si>
  <si>
    <t>INGENIERÍA MECANICA Y DE MATERIALES</t>
  </si>
  <si>
    <t>23</t>
  </si>
  <si>
    <t>INGENIERÍA QUÍMICA Y NUCLEAR</t>
  </si>
  <si>
    <t>14</t>
  </si>
  <si>
    <t>INGENIERÍA RURAL Y AGROALIMENTARIA</t>
  </si>
  <si>
    <t>24</t>
  </si>
  <si>
    <t>INGENIERÍA TEXTIL Y PAPELERA</t>
  </si>
  <si>
    <t>13</t>
  </si>
  <si>
    <t>25</t>
  </si>
  <si>
    <t>MÁQUINAS Y MOTORES TÉRMICOS</t>
  </si>
  <si>
    <t>26</t>
  </si>
  <si>
    <t>MATEMÁTICA APLICADA</t>
  </si>
  <si>
    <t>27</t>
  </si>
  <si>
    <t>MECÁNICA DE LOS MEDIOS CONTINUOS Y TEORÍA DE ESTRUCTURAS</t>
  </si>
  <si>
    <t>28</t>
  </si>
  <si>
    <t>ORGANIZACIÓN DE EMPRESAS</t>
  </si>
  <si>
    <t>29</t>
  </si>
  <si>
    <t>30</t>
  </si>
  <si>
    <t>PRODUCCIÓN VEGETAL</t>
  </si>
  <si>
    <t>36</t>
  </si>
  <si>
    <t>PROYECTOS ARQUITECTÓNICOS</t>
  </si>
  <si>
    <t>43</t>
  </si>
  <si>
    <t>PROYECTOS DE INGENIERÍA</t>
  </si>
  <si>
    <t>31</t>
  </si>
  <si>
    <t>32</t>
  </si>
  <si>
    <t>SISTEMAS INFORMÁTICOS Y COMPUTACIÓN</t>
  </si>
  <si>
    <t>33</t>
  </si>
  <si>
    <t>TECNOLOGÍA DE ALIMENTOS</t>
  </si>
  <si>
    <t>41</t>
  </si>
  <si>
    <t>TERMODINÁMICA APLICADA</t>
  </si>
  <si>
    <t>34</t>
  </si>
  <si>
    <t>URBANISMO</t>
  </si>
  <si>
    <t>96</t>
  </si>
  <si>
    <t>Z-EXTERNOS POSGRADO</t>
  </si>
  <si>
    <t>Sense Dep Ling</t>
  </si>
  <si>
    <t>% idiomes per departament</t>
  </si>
  <si>
    <t>MEDITERRÀNIA</t>
  </si>
  <si>
    <t>ID</t>
  </si>
  <si>
    <t>DESC</t>
  </si>
  <si>
    <t>COM. AUDIOVISUAL I HISTÒRIA DE L'ART</t>
  </si>
  <si>
    <t>CONSERVACIÓ I RESTAURACIÓ</t>
  </si>
  <si>
    <t>x</t>
  </si>
  <si>
    <t>DEP. D'ALTRES UNIVERSITATS</t>
  </si>
  <si>
    <t>ESTADÍSTICA I INVESTIGACIÓ OPERATIVA</t>
  </si>
  <si>
    <t>ENG. CARTOGRÀFICA, GEODÈSIA I FOTOGR.</t>
  </si>
  <si>
    <t>ENG. DE LA CONSTRUCCIÓ I D'ENGINYERIA CIVIL</t>
  </si>
  <si>
    <t>ENG. DE SISTEMES I AUTOMÀTICA</t>
  </si>
  <si>
    <t>18</t>
  </si>
  <si>
    <t>INGENIERÍA DEL TERRENO</t>
  </si>
  <si>
    <t>ENG. DEL TERRENY</t>
  </si>
  <si>
    <t>ING TERRENO</t>
  </si>
  <si>
    <t>ENG. ELÈCTRICA</t>
  </si>
  <si>
    <t>ENG. ELECTRÒNICA</t>
  </si>
  <si>
    <t>ENG. GRÀFICA</t>
  </si>
  <si>
    <t>ENG. HIDRÀULICA I M.A.</t>
  </si>
  <si>
    <t>INGENIERÍA E INFRAESTRUCTURA DE LOS TRANSPORTES</t>
  </si>
  <si>
    <t>ENG. I INFRAESTRUCTURA DELS TRANSPORTS</t>
  </si>
  <si>
    <t>ENG. MECÀNICA I DE MATERIALS</t>
  </si>
  <si>
    <t>ENG. QUÍMICA I NUCLEAR</t>
  </si>
  <si>
    <t>ENG. RURAL I AGROALIMENTÀRIA</t>
  </si>
  <si>
    <t>ENG. TÈXTIL I PAPERERA</t>
  </si>
  <si>
    <t>MECÀNICA MEDIS CONTINUS I TEORIA D'ESTRUCTURES</t>
  </si>
  <si>
    <t>ORGANITZACIÓ D'EMPRESA</t>
  </si>
  <si>
    <t>% de crèdits de docència sense el Dep. De Lingüística Aplicada</t>
  </si>
  <si>
    <t>Valencià</t>
  </si>
  <si>
    <t>Anglès</t>
  </si>
  <si>
    <t>Castellà</t>
  </si>
  <si>
    <t>% Valencià</t>
  </si>
  <si>
    <t>% Anglès</t>
  </si>
  <si>
    <t>% Castellà</t>
  </si>
  <si>
    <t>Máster Universitario Erasmus Mundus en Ingeniería para la Sostenibilidad Ambiental y la Cooperación Internacional / EMM in Engineering for Environmental Sustainability and International Cooperation</t>
  </si>
  <si>
    <t>Máster Universitario en Tecnologías Audiovisuales</t>
  </si>
  <si>
    <t>Máster Universitario en Ingeniería Industrial (Acceso desde otros Grados del Ámbito Industrial)</t>
  </si>
  <si>
    <t>Máster Universitario en Materiales Avanzados / Master in Advanced Materials</t>
  </si>
  <si>
    <t>Grado en Ciencias y Tecnologías del Mar</t>
  </si>
  <si>
    <t>Grado en Empresa y Tecnología Digital</t>
  </si>
  <si>
    <t>Máster Universitario en Responsabilidad y Sostenibilidad Corporativa</t>
  </si>
  <si>
    <t>Máster Universitario en Mejora Genética Animal y Biotecnología de la Reproducción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</si>
</sst>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>
    <font>
      <sz val="10"/>
      <color rgb="FF000000"/>
      <name val="Arial"/>
      <family val="2"/>
    </font>
    <font>
      <sz val="11"/>
      <color theme="1"/>
      <name val="Aptos Narrow"/>
      <family val="2"/>
      <scheme val="minor"/>
    </font>
    <font>
      <sz val="7"/>
      <color rgb="FF000000"/>
      <name val="Verdana"/>
      <family val="2"/>
    </font>
    <font>
      <sz val="7"/>
      <color rgb="FF010000"/>
      <name val="Verdana"/>
      <family val="2"/>
    </font>
    <font>
      <sz val="7"/>
      <color rgb="FFFFFFFF"/>
      <name val="Verdana"/>
      <family val="2"/>
    </font>
    <font>
      <b/>
      <sz val="7"/>
      <color rgb="FF010000"/>
      <name val="Verdana"/>
      <family val="2"/>
    </font>
    <font>
      <sz val="8"/>
      <color rgb="FF000000"/>
      <name val="Tahoma"/>
      <family val="2"/>
    </font>
    <font>
      <b/>
      <sz val="8"/>
      <color rgb="FF000000"/>
      <name val="Tahoma"/>
      <family val="2"/>
    </font>
    <font>
      <sz val="18"/>
      <color rgb="FF000000"/>
      <name val="Tahoma"/>
      <family val="2"/>
    </font>
    <font>
      <sz val="11"/>
      <color rgb="FF9C0006"/>
      <name val="Aptos Narrow"/>
      <family val="2"/>
      <scheme val="minor"/>
    </font>
    <font>
      <b/>
      <sz val="7"/>
      <color rgb="FF000000"/>
      <name val="Verdana"/>
      <family val="2"/>
    </font>
    <font>
      <sz val="8"/>
      <color rgb="FF000000"/>
      <name val="Arial"/>
      <family val="2"/>
    </font>
    <font>
      <b/>
      <sz val="8"/>
      <color rgb="FF000000"/>
      <name val="Verdana"/>
      <family val="2"/>
    </font>
    <font>
      <sz val="8"/>
      <color rgb="FF000000"/>
      <name val="Verdana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name val="Arial"/>
      <family val="2"/>
    </font>
    <font>
      <b/>
      <sz val="7"/>
      <color rgb="FFC00000"/>
      <name val="Verdana"/>
      <family val="2"/>
    </font>
    <font>
      <sz val="20"/>
      <color theme="1"/>
      <name val="Aptos Narrow"/>
      <family val="2"/>
      <scheme val="minor"/>
    </font>
    <font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DFDFDF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22">
    <xf numFmtId="0" fontId="0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9" fillId="2" borderId="0" applyNumberFormat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9" fontId="19" fillId="0" borderId="0" applyFont="0" applyFill="0" applyBorder="0" applyAlignment="0" applyProtection="0"/>
    <xf numFmtId="0" fontId="19" fillId="0" borderId="0"/>
    <xf numFmtId="9" fontId="1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9" fillId="2" borderId="0" applyNumberFormat="0" applyBorder="0" applyAlignment="0" applyProtection="0"/>
    <xf numFmtId="0" fontId="1" fillId="0" borderId="0"/>
  </cellStyleXfs>
  <cellXfs count="183">
    <xf numFmtId="0" fontId="0" fillId="0" borderId="0" xfId="0"/>
    <xf numFmtId="0" fontId="3" fillId="4" borderId="0" xfId="1" applyFont="1" applyFill="1" applyAlignment="1">
      <alignment horizontal="left" vertical="center" wrapText="1"/>
    </xf>
    <xf numFmtId="4" fontId="2" fillId="3" borderId="0" xfId="0" applyNumberFormat="1" applyFont="1" applyFill="1" applyBorder="1" applyAlignment="1">
      <alignment horizontal="right" vertical="center"/>
    </xf>
    <xf numFmtId="4" fontId="2" fillId="4" borderId="0" xfId="0" applyNumberFormat="1" applyFont="1" applyFill="1" applyBorder="1" applyAlignment="1">
      <alignment horizontal="right" vertical="center"/>
    </xf>
    <xf numFmtId="4" fontId="2" fillId="5" borderId="0" xfId="0" applyNumberFormat="1" applyFont="1" applyFill="1" applyBorder="1" applyAlignment="1">
      <alignment horizontal="right" vertical="center"/>
    </xf>
    <xf numFmtId="0" fontId="8" fillId="0" borderId="0" xfId="1" applyFont="1" applyAlignment="1">
      <alignment vertical="top"/>
    </xf>
    <xf numFmtId="0" fontId="19" fillId="0" borderId="0" xfId="1"/>
    <xf numFmtId="0" fontId="5" fillId="5" borderId="0" xfId="1" applyFont="1" applyFill="1" applyAlignment="1">
      <alignment horizontal="left" vertical="center" wrapText="1"/>
    </xf>
    <xf numFmtId="0" fontId="5" fillId="5" borderId="1" xfId="1" applyFont="1" applyFill="1" applyBorder="1" applyAlignment="1">
      <alignment horizontal="right" vertical="center"/>
    </xf>
    <xf numFmtId="0" fontId="4" fillId="5" borderId="1" xfId="1" applyFont="1" applyFill="1" applyBorder="1" applyAlignment="1">
      <alignment horizontal="center"/>
    </xf>
    <xf numFmtId="0" fontId="3" fillId="5" borderId="2" xfId="1" applyFont="1" applyFill="1" applyBorder="1" applyAlignment="1">
      <alignment horizontal="center" wrapText="1"/>
    </xf>
    <xf numFmtId="4" fontId="2" fillId="3" borderId="0" xfId="1" applyNumberFormat="1" applyFont="1" applyFill="1" applyAlignment="1">
      <alignment horizontal="right" vertical="center"/>
    </xf>
    <xf numFmtId="0" fontId="5" fillId="3" borderId="0" xfId="1" applyFont="1" applyFill="1" applyAlignment="1">
      <alignment horizontal="left" vertical="center"/>
    </xf>
    <xf numFmtId="0" fontId="3" fillId="4" borderId="0" xfId="1" applyFont="1" applyFill="1" applyAlignment="1">
      <alignment horizontal="left" vertical="center" wrapText="1"/>
    </xf>
    <xf numFmtId="0" fontId="3" fillId="5" borderId="0" xfId="1" applyFont="1" applyFill="1" applyAlignment="1">
      <alignment horizontal="left" vertical="center" wrapText="1"/>
    </xf>
    <xf numFmtId="4" fontId="2" fillId="5" borderId="0" xfId="1" applyNumberFormat="1" applyFont="1" applyFill="1" applyAlignment="1">
      <alignment horizontal="right" vertical="center"/>
    </xf>
    <xf numFmtId="10" fontId="2" fillId="3" borderId="0" xfId="1" applyNumberFormat="1" applyFont="1" applyFill="1" applyAlignment="1">
      <alignment horizontal="right" vertical="center"/>
    </xf>
    <xf numFmtId="10" fontId="10" fillId="3" borderId="0" xfId="1" applyNumberFormat="1" applyFont="1" applyFill="1" applyAlignment="1">
      <alignment horizontal="right" vertical="center"/>
    </xf>
    <xf numFmtId="10" fontId="2" fillId="5" borderId="0" xfId="1" applyNumberFormat="1" applyFont="1" applyFill="1" applyAlignment="1">
      <alignment horizontal="right" vertical="center"/>
    </xf>
    <xf numFmtId="164" fontId="10" fillId="5" borderId="0" xfId="1" applyNumberFormat="1" applyFont="1" applyFill="1" applyAlignment="1">
      <alignment horizontal="right" vertical="center"/>
    </xf>
    <xf numFmtId="10" fontId="2" fillId="4" borderId="0" xfId="1" applyNumberFormat="1" applyFont="1" applyFill="1" applyAlignment="1">
      <alignment horizontal="right" vertical="center"/>
    </xf>
    <xf numFmtId="164" fontId="10" fillId="4" borderId="0" xfId="1" applyNumberFormat="1" applyFont="1" applyFill="1" applyAlignment="1">
      <alignment horizontal="right" vertical="center"/>
    </xf>
    <xf numFmtId="10" fontId="10" fillId="4" borderId="0" xfId="1" applyNumberFormat="1" applyFont="1" applyFill="1" applyAlignment="1">
      <alignment horizontal="right" vertical="center"/>
    </xf>
    <xf numFmtId="0" fontId="5" fillId="5" borderId="2" xfId="1" applyFont="1" applyFill="1" applyBorder="1" applyAlignment="1">
      <alignment horizontal="right" wrapText="1"/>
    </xf>
    <xf numFmtId="164" fontId="11" fillId="0" borderId="0" xfId="2" applyNumberFormat="1" applyFont="1" applyBorder="1"/>
    <xf numFmtId="164" fontId="19" fillId="0" borderId="0" xfId="1" applyNumberFormat="1"/>
    <xf numFmtId="10" fontId="2" fillId="3" borderId="0" xfId="3" applyNumberFormat="1" applyFont="1" applyFill="1" applyAlignment="1">
      <alignment horizontal="right" vertical="center"/>
    </xf>
    <xf numFmtId="4" fontId="2" fillId="5" borderId="0" xfId="3" applyNumberFormat="1" applyFont="1" applyFill="1" applyAlignment="1">
      <alignment horizontal="right" vertical="center"/>
    </xf>
    <xf numFmtId="10" fontId="2" fillId="5" borderId="0" xfId="3" applyNumberFormat="1" applyFont="1" applyFill="1" applyAlignment="1">
      <alignment horizontal="right" vertical="center"/>
    </xf>
    <xf numFmtId="4" fontId="2" fillId="4" borderId="0" xfId="3" applyNumberFormat="1" applyFont="1" applyFill="1" applyAlignment="1">
      <alignment horizontal="right" vertical="center"/>
    </xf>
    <xf numFmtId="10" fontId="2" fillId="3" borderId="0" xfId="4" applyNumberFormat="1" applyFont="1" applyFill="1" applyAlignment="1">
      <alignment horizontal="right" vertical="center"/>
    </xf>
    <xf numFmtId="4" fontId="2" fillId="5" borderId="0" xfId="4" applyNumberFormat="1" applyFont="1" applyFill="1" applyAlignment="1">
      <alignment horizontal="right" vertical="center"/>
    </xf>
    <xf numFmtId="4" fontId="2" fillId="4" borderId="0" xfId="4" applyNumberFormat="1" applyFont="1" applyFill="1" applyAlignment="1">
      <alignment horizontal="right" vertical="center"/>
    </xf>
    <xf numFmtId="4" fontId="2" fillId="5" borderId="0" xfId="5" applyNumberFormat="1" applyFont="1" applyFill="1" applyAlignment="1">
      <alignment horizontal="right" vertical="center"/>
    </xf>
    <xf numFmtId="4" fontId="2" fillId="4" borderId="0" xfId="5" applyNumberFormat="1" applyFont="1" applyFill="1" applyAlignment="1">
      <alignment horizontal="right" vertical="center"/>
    </xf>
    <xf numFmtId="10" fontId="2" fillId="3" borderId="0" xfId="6" applyNumberFormat="1" applyFont="1" applyFill="1" applyAlignment="1">
      <alignment horizontal="right" vertical="center"/>
    </xf>
    <xf numFmtId="4" fontId="2" fillId="5" borderId="0" xfId="6" applyNumberFormat="1" applyFont="1" applyFill="1" applyAlignment="1">
      <alignment horizontal="right" vertical="center"/>
    </xf>
    <xf numFmtId="4" fontId="2" fillId="4" borderId="0" xfId="6" applyNumberFormat="1" applyFont="1" applyFill="1" applyAlignment="1">
      <alignment horizontal="right" vertical="center"/>
    </xf>
    <xf numFmtId="10" fontId="2" fillId="4" borderId="0" xfId="6" applyNumberFormat="1" applyFont="1" applyFill="1" applyAlignment="1">
      <alignment horizontal="right" vertical="center"/>
    </xf>
    <xf numFmtId="4" fontId="2" fillId="5" borderId="0" xfId="7" applyNumberFormat="1" applyFont="1" applyFill="1" applyAlignment="1">
      <alignment horizontal="right" vertical="center"/>
    </xf>
    <xf numFmtId="4" fontId="2" fillId="4" borderId="0" xfId="7" applyNumberFormat="1" applyFont="1" applyFill="1" applyAlignment="1">
      <alignment horizontal="right" vertical="center"/>
    </xf>
    <xf numFmtId="164" fontId="0" fillId="0" borderId="0" xfId="2" applyNumberFormat="1" applyFont="1"/>
    <xf numFmtId="10" fontId="9" fillId="2" borderId="0" xfId="8" applyNumberFormat="1"/>
    <xf numFmtId="164" fontId="9" fillId="2" borderId="0" xfId="8" applyNumberFormat="1"/>
    <xf numFmtId="0" fontId="9" fillId="2" borderId="0" xfId="8"/>
    <xf numFmtId="4" fontId="19" fillId="0" borderId="0" xfId="1" applyNumberFormat="1"/>
    <xf numFmtId="164" fontId="0" fillId="0" borderId="0" xfId="9" applyNumberFormat="1" applyBorder="1"/>
    <xf numFmtId="0" fontId="3" fillId="5" borderId="2" xfId="1" applyFont="1" applyFill="1" applyBorder="1" applyAlignment="1">
      <alignment horizontal="center" wrapText="1"/>
    </xf>
    <xf numFmtId="0" fontId="19" fillId="0" borderId="3" xfId="1" applyBorder="1"/>
    <xf numFmtId="10" fontId="2" fillId="3" borderId="3" xfId="1" applyNumberFormat="1" applyFont="1" applyFill="1" applyBorder="1" applyAlignment="1">
      <alignment horizontal="right" vertical="center"/>
    </xf>
    <xf numFmtId="4" fontId="2" fillId="4" borderId="0" xfId="1" applyNumberFormat="1" applyFont="1" applyFill="1" applyAlignment="1">
      <alignment horizontal="right" vertical="center"/>
    </xf>
    <xf numFmtId="0" fontId="3" fillId="4" borderId="0" xfId="1" applyFont="1" applyFill="1" applyAlignment="1">
      <alignment horizontal="left" vertical="center"/>
    </xf>
    <xf numFmtId="0" fontId="2" fillId="3" borderId="0" xfId="1" applyFont="1" applyFill="1" applyAlignment="1">
      <alignment horizontal="right" vertical="center"/>
    </xf>
    <xf numFmtId="0" fontId="2" fillId="4" borderId="0" xfId="1" applyFont="1" applyFill="1" applyAlignment="1">
      <alignment horizontal="right" vertical="center"/>
    </xf>
    <xf numFmtId="0" fontId="3" fillId="6" borderId="0" xfId="1" applyFont="1" applyFill="1" applyAlignment="1">
      <alignment horizontal="left" vertical="center"/>
    </xf>
    <xf numFmtId="0" fontId="2" fillId="5" borderId="0" xfId="1" applyFont="1" applyFill="1" applyAlignment="1">
      <alignment horizontal="right" vertical="center"/>
    </xf>
    <xf numFmtId="0" fontId="3" fillId="5" borderId="0" xfId="1" applyFont="1" applyFill="1" applyAlignment="1">
      <alignment horizontal="left" vertical="center"/>
    </xf>
    <xf numFmtId="4" fontId="12" fillId="0" borderId="0" xfId="1" applyNumberFormat="1" applyFont="1"/>
    <xf numFmtId="4" fontId="13" fillId="0" borderId="0" xfId="1" applyNumberFormat="1" applyFont="1"/>
    <xf numFmtId="9" fontId="13" fillId="0" borderId="3" xfId="2" applyFont="1" applyBorder="1"/>
    <xf numFmtId="10" fontId="2" fillId="4" borderId="0" xfId="1" applyNumberFormat="1" applyFont="1" applyFill="1" applyAlignment="1">
      <alignment horizontal="right" vertical="center"/>
    </xf>
    <xf numFmtId="4" fontId="5" fillId="5" borderId="0" xfId="1" applyNumberFormat="1" applyFont="1" applyFill="1" applyAlignment="1">
      <alignment vertical="center" wrapText="1"/>
    </xf>
    <xf numFmtId="10" fontId="0" fillId="0" borderId="0" xfId="2" applyNumberFormat="1" applyFont="1"/>
    <xf numFmtId="0" fontId="8" fillId="0" borderId="0" xfId="10" applyFont="1" applyAlignment="1">
      <alignment vertical="top"/>
    </xf>
    <xf numFmtId="0" fontId="19" fillId="0" borderId="0" xfId="10"/>
    <xf numFmtId="10" fontId="0" fillId="0" borderId="0" xfId="11" applyNumberFormat="1" applyFont="1"/>
    <xf numFmtId="0" fontId="5" fillId="5" borderId="0" xfId="10" applyFont="1" applyFill="1" applyAlignment="1">
      <alignment horizontal="left" vertical="center"/>
    </xf>
    <xf numFmtId="0" fontId="5" fillId="5" borderId="2" xfId="10" applyFont="1" applyFill="1" applyBorder="1" applyAlignment="1">
      <alignment horizontal="right"/>
    </xf>
    <xf numFmtId="10" fontId="5" fillId="5" borderId="2" xfId="11" applyNumberFormat="1" applyFont="1" applyFill="1" applyBorder="1" applyAlignment="1">
      <alignment horizontal="right"/>
    </xf>
    <xf numFmtId="4" fontId="2" fillId="3" borderId="0" xfId="10" applyNumberFormat="1" applyFont="1" applyFill="1" applyAlignment="1">
      <alignment horizontal="right" vertical="center"/>
    </xf>
    <xf numFmtId="0" fontId="3" fillId="4" borderId="0" xfId="10" applyFont="1" applyFill="1" applyAlignment="1">
      <alignment horizontal="left" vertical="center"/>
    </xf>
    <xf numFmtId="4" fontId="2" fillId="3" borderId="0" xfId="6" applyNumberFormat="1" applyFont="1" applyFill="1" applyAlignment="1">
      <alignment horizontal="right" vertical="center"/>
    </xf>
    <xf numFmtId="0" fontId="3" fillId="5" borderId="0" xfId="10" applyFont="1" applyFill="1" applyAlignment="1">
      <alignment horizontal="left" vertical="center"/>
    </xf>
    <xf numFmtId="4" fontId="2" fillId="4" borderId="0" xfId="10" applyNumberFormat="1" applyFont="1" applyFill="1" applyAlignment="1">
      <alignment horizontal="right" vertical="center"/>
    </xf>
    <xf numFmtId="4" fontId="2" fillId="5" borderId="0" xfId="10" applyNumberFormat="1" applyFont="1" applyFill="1" applyAlignment="1">
      <alignment horizontal="right" vertical="center"/>
    </xf>
    <xf numFmtId="4" fontId="2" fillId="3" borderId="0" xfId="12" applyNumberFormat="1" applyFont="1" applyFill="1" applyAlignment="1">
      <alignment horizontal="right" vertical="center"/>
    </xf>
    <xf numFmtId="4" fontId="2" fillId="4" borderId="0" xfId="12" applyNumberFormat="1" applyFont="1" applyFill="1" applyAlignment="1">
      <alignment horizontal="right" vertical="center"/>
    </xf>
    <xf numFmtId="4" fontId="2" fillId="5" borderId="0" xfId="12" applyNumberFormat="1" applyFont="1" applyFill="1" applyAlignment="1">
      <alignment horizontal="right" vertical="center"/>
    </xf>
    <xf numFmtId="4" fontId="2" fillId="3" borderId="0" xfId="13" applyNumberFormat="1" applyFont="1" applyFill="1" applyAlignment="1">
      <alignment horizontal="right" vertical="center"/>
    </xf>
    <xf numFmtId="4" fontId="2" fillId="4" borderId="0" xfId="13" applyNumberFormat="1" applyFont="1" applyFill="1" applyAlignment="1">
      <alignment horizontal="right" vertical="center"/>
    </xf>
    <xf numFmtId="4" fontId="2" fillId="5" borderId="0" xfId="13" applyNumberFormat="1" applyFont="1" applyFill="1" applyAlignment="1">
      <alignment horizontal="right" vertical="center"/>
    </xf>
    <xf numFmtId="4" fontId="2" fillId="3" borderId="0" xfId="14" applyNumberFormat="1" applyFont="1" applyFill="1" applyAlignment="1">
      <alignment horizontal="right" vertical="center"/>
    </xf>
    <xf numFmtId="4" fontId="2" fillId="4" borderId="0" xfId="14" applyNumberFormat="1" applyFont="1" applyFill="1" applyAlignment="1">
      <alignment horizontal="right" vertical="center"/>
    </xf>
    <xf numFmtId="4" fontId="2" fillId="5" borderId="0" xfId="14" applyNumberFormat="1" applyFont="1" applyFill="1" applyAlignment="1">
      <alignment horizontal="right" vertical="center"/>
    </xf>
    <xf numFmtId="0" fontId="3" fillId="5" borderId="0" xfId="10" applyFont="1" applyFill="1" applyAlignment="1">
      <alignment horizontal="right" vertical="center"/>
    </xf>
    <xf numFmtId="0" fontId="3" fillId="4" borderId="0" xfId="10" applyFont="1" applyFill="1" applyAlignment="1">
      <alignment horizontal="right" vertical="center"/>
    </xf>
    <xf numFmtId="0" fontId="19" fillId="0" borderId="0" xfId="12"/>
    <xf numFmtId="0" fontId="19" fillId="0" borderId="0" xfId="3"/>
    <xf numFmtId="0" fontId="0" fillId="0" borderId="0" xfId="15" applyNumberFormat="1" applyFont="1"/>
    <xf numFmtId="0" fontId="14" fillId="0" borderId="0" xfId="15" applyNumberFormat="1" applyFont="1"/>
    <xf numFmtId="0" fontId="15" fillId="0" borderId="0" xfId="12" applyFont="1"/>
    <xf numFmtId="0" fontId="15" fillId="0" borderId="0" xfId="16" applyFont="1"/>
    <xf numFmtId="0" fontId="3" fillId="4" borderId="0" xfId="3" applyFont="1" applyFill="1" applyAlignment="1">
      <alignment horizontal="left" vertical="center" wrapText="1"/>
    </xf>
    <xf numFmtId="0" fontId="16" fillId="0" borderId="0" xfId="3" applyFont="1" applyAlignment="1">
      <alignment horizontal="right"/>
    </xf>
    <xf numFmtId="164" fontId="16" fillId="0" borderId="0" xfId="15" applyNumberFormat="1" applyFont="1" applyAlignment="1">
      <alignment horizontal="left"/>
    </xf>
    <xf numFmtId="164" fontId="0" fillId="0" borderId="0" xfId="15" applyNumberFormat="1" applyFont="1"/>
    <xf numFmtId="164" fontId="19" fillId="0" borderId="0" xfId="12" applyNumberFormat="1"/>
    <xf numFmtId="164" fontId="19" fillId="0" borderId="0" xfId="16" applyNumberFormat="1"/>
    <xf numFmtId="0" fontId="3" fillId="5" borderId="0" xfId="3" applyFont="1" applyFill="1" applyAlignment="1">
      <alignment horizontal="left" vertical="center" wrapText="1"/>
    </xf>
    <xf numFmtId="164" fontId="9" fillId="2" borderId="0" xfId="8" applyNumberFormat="1" applyBorder="1" applyAlignment="1">
      <alignment horizontal="left"/>
    </xf>
    <xf numFmtId="0" fontId="17" fillId="5" borderId="0" xfId="3" applyFont="1" applyFill="1" applyAlignment="1">
      <alignment horizontal="left" vertical="center" wrapText="1"/>
    </xf>
    <xf numFmtId="10" fontId="19" fillId="0" borderId="0" xfId="16" applyNumberFormat="1"/>
    <xf numFmtId="10" fontId="19" fillId="0" borderId="0" xfId="12" applyNumberFormat="1"/>
    <xf numFmtId="0" fontId="0" fillId="0" borderId="0" xfId="12" applyFont="1"/>
    <xf numFmtId="4" fontId="19" fillId="0" borderId="0" xfId="12" applyNumberFormat="1"/>
    <xf numFmtId="0" fontId="8" fillId="0" borderId="0" xfId="12" applyFont="1" applyAlignment="1">
      <alignment vertical="top"/>
    </xf>
    <xf numFmtId="0" fontId="5" fillId="5" borderId="0" xfId="12" applyFont="1" applyFill="1" applyAlignment="1">
      <alignment horizontal="left" vertical="center" wrapText="1"/>
    </xf>
    <xf numFmtId="0" fontId="5" fillId="5" borderId="2" xfId="12" applyFont="1" applyFill="1" applyBorder="1" applyAlignment="1">
      <alignment horizontal="right" wrapText="1"/>
    </xf>
    <xf numFmtId="0" fontId="3" fillId="5" borderId="0" xfId="12" applyFont="1" applyFill="1" applyAlignment="1">
      <alignment horizontal="left" vertical="center" wrapText="1"/>
    </xf>
    <xf numFmtId="0" fontId="3" fillId="4" borderId="0" xfId="12" applyFont="1" applyFill="1" applyAlignment="1">
      <alignment horizontal="left" vertical="center" wrapText="1"/>
    </xf>
    <xf numFmtId="164" fontId="0" fillId="0" borderId="0" xfId="17" applyNumberFormat="1" applyBorder="1"/>
    <xf numFmtId="9" fontId="19" fillId="0" borderId="0" xfId="12" applyNumberFormat="1"/>
    <xf numFmtId="0" fontId="1" fillId="0" borderId="0" xfId="18"/>
    <xf numFmtId="0" fontId="1" fillId="0" borderId="4" xfId="18" applyBorder="1" applyAlignment="1">
      <alignment horizontal="center"/>
    </xf>
    <xf numFmtId="0" fontId="1" fillId="0" borderId="5" xfId="18" applyBorder="1" applyAlignment="1">
      <alignment horizontal="center"/>
    </xf>
    <xf numFmtId="0" fontId="1" fillId="0" borderId="6" xfId="18" applyBorder="1" applyAlignment="1">
      <alignment horizontal="center"/>
    </xf>
    <xf numFmtId="0" fontId="1" fillId="0" borderId="0" xfId="18" applyAlignment="1">
      <alignment horizontal="center"/>
    </xf>
    <xf numFmtId="0" fontId="1" fillId="7" borderId="7" xfId="18" applyFill="1" applyBorder="1"/>
    <xf numFmtId="164" fontId="1" fillId="0" borderId="0" xfId="18" applyNumberFormat="1"/>
    <xf numFmtId="164" fontId="0" fillId="0" borderId="0" xfId="19" applyNumberFormat="1" applyFont="1"/>
    <xf numFmtId="0" fontId="1" fillId="0" borderId="8" xfId="18" applyBorder="1"/>
    <xf numFmtId="0" fontId="9" fillId="2" borderId="8" xfId="20" applyBorder="1"/>
    <xf numFmtId="164" fontId="9" fillId="2" borderId="0" xfId="20" applyNumberFormat="1"/>
    <xf numFmtId="0" fontId="1" fillId="7" borderId="8" xfId="18" applyFill="1" applyBorder="1"/>
    <xf numFmtId="0" fontId="1" fillId="0" borderId="9" xfId="18" applyBorder="1"/>
    <xf numFmtId="10" fontId="1" fillId="0" borderId="0" xfId="18" applyNumberFormat="1"/>
    <xf numFmtId="0" fontId="1" fillId="0" borderId="0" xfId="21"/>
    <xf numFmtId="0" fontId="3" fillId="4" borderId="0" xfId="1" applyFont="1" applyFill="1" applyAlignment="1">
      <alignment horizontal="left" vertical="center" wrapText="1"/>
    </xf>
    <xf numFmtId="10" fontId="2" fillId="4" borderId="0" xfId="3" applyNumberFormat="1" applyFont="1" applyFill="1" applyAlignment="1">
      <alignment horizontal="right" vertical="center"/>
    </xf>
    <xf numFmtId="10" fontId="2" fillId="0" borderId="0" xfId="6" applyNumberFormat="1" applyFont="1" applyAlignment="1">
      <alignment horizontal="right" vertical="center"/>
    </xf>
    <xf numFmtId="10" fontId="2" fillId="4" borderId="0" xfId="6" applyNumberFormat="1" applyFont="1" applyFill="1" applyAlignment="1">
      <alignment horizontal="right" vertical="center"/>
    </xf>
    <xf numFmtId="4" fontId="2" fillId="0" borderId="0" xfId="0" applyNumberFormat="1" applyFont="1" applyBorder="1" applyAlignment="1">
      <alignment horizontal="right" vertical="center"/>
    </xf>
    <xf numFmtId="0" fontId="3" fillId="0" borderId="0" xfId="12" applyFont="1" applyAlignment="1">
      <alignment horizontal="left" vertical="center" wrapText="1"/>
    </xf>
    <xf numFmtId="4" fontId="2" fillId="4" borderId="0" xfId="0" applyNumberFormat="1" applyFont="1" applyFill="1" applyBorder="1" applyAlignment="1">
      <alignment horizontal="right" vertical="center"/>
    </xf>
    <xf numFmtId="0" fontId="3" fillId="5" borderId="0" xfId="12" applyFont="1" applyFill="1" applyAlignment="1">
      <alignment horizontal="left" vertical="center" wrapText="1"/>
    </xf>
    <xf numFmtId="0" fontId="3" fillId="4" borderId="0" xfId="12" applyFont="1" applyFill="1" applyAlignment="1">
      <alignment horizontal="left" vertical="center" wrapText="1"/>
    </xf>
    <xf numFmtId="0" fontId="3" fillId="4" borderId="0" xfId="12" applyFont="1" applyFill="1" applyAlignment="1">
      <alignment horizontal="left" vertical="center" wrapText="1"/>
    </xf>
    <xf numFmtId="164" fontId="1" fillId="0" borderId="0" xfId="19" applyNumberFormat="1" applyFont="1"/>
    <xf numFmtId="164" fontId="1" fillId="0" borderId="0" xfId="2" applyNumberFormat="1" applyFont="1"/>
    <xf numFmtId="4" fontId="2" fillId="0" borderId="0" xfId="0" applyNumberFormat="1" applyFont="1" applyFill="1" applyBorder="1" applyAlignment="1">
      <alignment horizontal="right" vertical="center"/>
    </xf>
    <xf numFmtId="0" fontId="3" fillId="0" borderId="0" xfId="12" applyFont="1" applyFill="1" applyAlignment="1">
      <alignment horizontal="left" vertical="center" wrapText="1"/>
    </xf>
    <xf numFmtId="4" fontId="2" fillId="0" borderId="0" xfId="12" applyNumberFormat="1" applyFont="1" applyFill="1" applyAlignment="1">
      <alignment horizontal="right" vertical="center"/>
    </xf>
    <xf numFmtId="4" fontId="2" fillId="4" borderId="0" xfId="12" applyNumberFormat="1" applyFont="1" applyFill="1" applyAlignment="1">
      <alignment horizontal="right" vertical="center"/>
    </xf>
    <xf numFmtId="4" fontId="2" fillId="5" borderId="0" xfId="0" applyNumberFormat="1" applyFont="1" applyFill="1" applyBorder="1" applyAlignment="1">
      <alignment horizontal="left" vertical="center"/>
    </xf>
    <xf numFmtId="164" fontId="0" fillId="0" borderId="0" xfId="2" applyNumberFormat="1" applyFont="1" applyFill="1"/>
    <xf numFmtId="0" fontId="19" fillId="0" borderId="0" xfId="12" applyFill="1"/>
    <xf numFmtId="4" fontId="2" fillId="3" borderId="0" xfId="0" applyNumberFormat="1" applyFont="1" applyFill="1" applyBorder="1" applyAlignment="1">
      <alignment horizontal="right" vertical="center"/>
    </xf>
    <xf numFmtId="4" fontId="2" fillId="4" borderId="0" xfId="0" applyNumberFormat="1" applyFont="1" applyFill="1" applyBorder="1" applyAlignment="1">
      <alignment horizontal="right" vertical="center"/>
    </xf>
    <xf numFmtId="4" fontId="2" fillId="5" borderId="0" xfId="0" applyNumberFormat="1" applyFont="1" applyFill="1" applyBorder="1" applyAlignment="1">
      <alignment horizontal="right" vertical="center"/>
    </xf>
    <xf numFmtId="4" fontId="2" fillId="4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3" fillId="4" borderId="0" xfId="12" applyFont="1" applyFill="1" applyAlignment="1">
      <alignment horizontal="left" vertical="center" wrapText="1"/>
    </xf>
    <xf numFmtId="0" fontId="3" fillId="0" borderId="0" xfId="12" applyFont="1" applyFill="1" applyAlignment="1">
      <alignment horizontal="left" vertical="center" wrapText="1"/>
    </xf>
    <xf numFmtId="164" fontId="0" fillId="0" borderId="0" xfId="17" applyNumberFormat="1" applyFill="1" applyBorder="1"/>
    <xf numFmtId="0" fontId="3" fillId="5" borderId="0" xfId="1" applyFont="1" applyFill="1" applyAlignment="1">
      <alignment horizontal="left" vertical="center" wrapText="1"/>
    </xf>
    <xf numFmtId="0" fontId="5" fillId="4" borderId="0" xfId="1" applyFont="1" applyFill="1" applyAlignment="1">
      <alignment horizontal="right" vertical="center" wrapText="1"/>
    </xf>
    <xf numFmtId="0" fontId="5" fillId="3" borderId="0" xfId="1" applyFont="1" applyFill="1" applyAlignment="1">
      <alignment horizontal="left" vertical="center"/>
    </xf>
    <xf numFmtId="0" fontId="7" fillId="0" borderId="0" xfId="1" applyFont="1" applyAlignment="1">
      <alignment vertical="top" wrapText="1"/>
    </xf>
    <xf numFmtId="0" fontId="6" fillId="0" borderId="0" xfId="1" applyFont="1" applyAlignment="1">
      <alignment vertical="top" wrapText="1"/>
    </xf>
    <xf numFmtId="0" fontId="5" fillId="5" borderId="0" xfId="1" applyFont="1" applyFill="1" applyAlignment="1">
      <alignment horizontal="left" vertical="center" wrapText="1"/>
    </xf>
    <xf numFmtId="0" fontId="5" fillId="5" borderId="0" xfId="1" applyFont="1" applyFill="1" applyAlignment="1">
      <alignment horizontal="right" vertical="center" wrapText="1"/>
    </xf>
    <xf numFmtId="0" fontId="3" fillId="5" borderId="0" xfId="1" applyFont="1" applyFill="1" applyAlignment="1">
      <alignment horizontal="center" vertical="center" wrapText="1"/>
    </xf>
    <xf numFmtId="0" fontId="3" fillId="5" borderId="0" xfId="12" applyFont="1" applyFill="1" applyAlignment="1">
      <alignment horizontal="left" vertical="center" wrapText="1"/>
    </xf>
    <xf numFmtId="0" fontId="3" fillId="4" borderId="0" xfId="12" applyFont="1" applyFill="1" applyAlignment="1">
      <alignment horizontal="left" vertical="center" wrapText="1"/>
    </xf>
    <xf numFmtId="0" fontId="7" fillId="0" borderId="0" xfId="12" applyFont="1" applyAlignment="1">
      <alignment vertical="top" wrapText="1"/>
    </xf>
    <xf numFmtId="0" fontId="6" fillId="0" borderId="0" xfId="12" applyFont="1" applyAlignment="1">
      <alignment vertical="top" wrapText="1"/>
    </xf>
    <xf numFmtId="0" fontId="5" fillId="3" borderId="0" xfId="12" applyFont="1" applyFill="1" applyAlignment="1">
      <alignment horizontal="left" vertical="center"/>
    </xf>
    <xf numFmtId="0" fontId="3" fillId="0" borderId="0" xfId="12" applyFont="1" applyFill="1" applyAlignment="1">
      <alignment horizontal="left" vertical="center" wrapText="1"/>
    </xf>
    <xf numFmtId="0" fontId="18" fillId="0" borderId="10" xfId="18" applyFont="1" applyBorder="1" applyAlignment="1">
      <alignment horizontal="center" vertical="center" textRotation="90"/>
    </xf>
    <xf numFmtId="0" fontId="1" fillId="0" borderId="0" xfId="18" applyAlignment="1">
      <alignment horizontal="center" wrapText="1"/>
    </xf>
    <xf numFmtId="0" fontId="5" fillId="5" borderId="0" xfId="1" applyFont="1" applyFill="1" applyAlignment="1">
      <alignment horizontal="center" vertical="center" wrapText="1"/>
    </xf>
    <xf numFmtId="0" fontId="5" fillId="5" borderId="3" xfId="1" applyFont="1" applyFill="1" applyBorder="1" applyAlignment="1">
      <alignment horizontal="center" vertical="center" wrapText="1"/>
    </xf>
    <xf numFmtId="0" fontId="7" fillId="0" borderId="0" xfId="10" applyFont="1" applyAlignment="1">
      <alignment vertical="top"/>
    </xf>
    <xf numFmtId="0" fontId="6" fillId="0" borderId="0" xfId="10" applyFont="1" applyAlignment="1">
      <alignment vertical="top"/>
    </xf>
    <xf numFmtId="0" fontId="5" fillId="5" borderId="0" xfId="10" applyFont="1" applyFill="1" applyAlignment="1">
      <alignment horizontal="left" vertical="center"/>
    </xf>
    <xf numFmtId="0" fontId="5" fillId="3" borderId="0" xfId="10" applyFont="1" applyFill="1" applyAlignment="1">
      <alignment horizontal="left" vertical="center"/>
    </xf>
    <xf numFmtId="0" fontId="3" fillId="4" borderId="0" xfId="10" applyFont="1" applyFill="1" applyAlignment="1">
      <alignment horizontal="left" vertical="center"/>
    </xf>
    <xf numFmtId="0" fontId="3" fillId="5" borderId="0" xfId="10" applyFont="1" applyFill="1" applyAlignment="1">
      <alignment horizontal="left" vertical="center"/>
    </xf>
    <xf numFmtId="0" fontId="3" fillId="4" borderId="0" xfId="3" applyFont="1" applyFill="1" applyAlignment="1">
      <alignment horizontal="left" vertical="center" wrapText="1"/>
    </xf>
    <xf numFmtId="0" fontId="19" fillId="0" borderId="0" xfId="3" applyAlignment="1">
      <alignment horizontal="center"/>
    </xf>
    <xf numFmtId="0" fontId="3" fillId="5" borderId="0" xfId="3" applyFont="1" applyFill="1" applyAlignment="1">
      <alignment horizontal="left" vertical="center" wrapText="1"/>
    </xf>
    <xf numFmtId="0" fontId="17" fillId="5" borderId="0" xfId="3" applyFont="1" applyFill="1" applyAlignment="1">
      <alignment horizontal="left" vertical="center" wrapText="1"/>
    </xf>
    <xf numFmtId="0" fontId="0" fillId="0" borderId="0" xfId="12" applyFont="1" applyAlignment="1">
      <alignment horizontal="center"/>
    </xf>
  </cellXfs>
  <cellStyles count="22">
    <cellStyle name="Incorrecte 2" xfId="20" xr:uid="{00000000-0005-0000-0000-000018000000}"/>
    <cellStyle name="Incorrecto 2" xfId="8" xr:uid="{00000000-0005-0000-0000-00000D000000}"/>
    <cellStyle name="Normal" xfId="0" builtinId="0"/>
    <cellStyle name="Normal 11" xfId="12" xr:uid="{00000000-0005-0000-0000-000010000000}"/>
    <cellStyle name="Normal 13" xfId="13" xr:uid="{00000000-0005-0000-0000-000011000000}"/>
    <cellStyle name="Normal 14" xfId="14" xr:uid="{00000000-0005-0000-0000-000012000000}"/>
    <cellStyle name="Normal 15" xfId="16" xr:uid="{00000000-0005-0000-0000-000014000000}"/>
    <cellStyle name="Normal 2" xfId="1" xr:uid="{00000000-0005-0000-0000-000006000000}"/>
    <cellStyle name="Normal 2 2" xfId="10" xr:uid="{00000000-0005-0000-0000-00000E000000}"/>
    <cellStyle name="Normal 3" xfId="3" xr:uid="{00000000-0005-0000-0000-000008000000}"/>
    <cellStyle name="Normal 4" xfId="4" xr:uid="{00000000-0005-0000-0000-000009000000}"/>
    <cellStyle name="Normal 5" xfId="5" xr:uid="{00000000-0005-0000-0000-00000A000000}"/>
    <cellStyle name="Normal 6" xfId="6" xr:uid="{00000000-0005-0000-0000-00000B000000}"/>
    <cellStyle name="Normal 7" xfId="7" xr:uid="{00000000-0005-0000-0000-00000C000000}"/>
    <cellStyle name="Normal 8" xfId="18" xr:uid="{00000000-0005-0000-0000-000016000000}"/>
    <cellStyle name="Normal 9" xfId="21" xr:uid="{00000000-0005-0000-0000-000019000000}"/>
    <cellStyle name="Percentatge" xfId="9" builtinId="5"/>
    <cellStyle name="Percentatge 2" xfId="17" xr:uid="{00000000-0005-0000-0000-000015000000}"/>
    <cellStyle name="Percentatge 3" xfId="19" xr:uid="{00000000-0005-0000-0000-000017000000}"/>
    <cellStyle name="Porcentaje 2" xfId="2" xr:uid="{00000000-0005-0000-0000-000007000000}"/>
    <cellStyle name="Porcentaje 2 2" xfId="11" xr:uid="{00000000-0005-0000-0000-00000F000000}"/>
    <cellStyle name="Porcentaje 3" xfId="15" xr:uid="{00000000-0005-0000-0000-00001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microsoft.com/office/2017/06/relationships/rdRichValue" Target="richData/rdrichvalue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1.xml"/><Relationship Id="rId19" Type="http://schemas.microsoft.com/office/2017/06/relationships/rdRichValueTypes" Target="richData/rdRichValueTyp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Relationship Id="rId22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86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88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89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90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91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92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93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94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95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96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97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98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99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100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101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10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10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10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106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107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10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109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11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11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11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11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11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11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11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11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11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11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12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12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12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12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12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12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12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12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12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130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131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132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133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134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135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136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137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138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139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140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141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142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_rels/chart143.xml.rels><?xml version="1.0" encoding="UTF-8" standalone="yes"?>
<Relationships xmlns="http://schemas.openxmlformats.org/package/2006/relationships"><Relationship Id="rId2" Type="http://schemas.microsoft.com/office/2011/relationships/chartColorStyle" Target="colors72.xml"/><Relationship Id="rId1" Type="http://schemas.microsoft.com/office/2011/relationships/chartStyle" Target="style72.xml"/></Relationships>
</file>

<file path=xl/charts/_rels/chart144.xml.rels><?xml version="1.0" encoding="UTF-8" standalone="yes"?>
<Relationships xmlns="http://schemas.openxmlformats.org/package/2006/relationships"><Relationship Id="rId2" Type="http://schemas.microsoft.com/office/2011/relationships/chartColorStyle" Target="colors73.xml"/><Relationship Id="rId1" Type="http://schemas.microsoft.com/office/2011/relationships/chartStyle" Target="style73.xml"/></Relationships>
</file>

<file path=xl/charts/_rels/chart145.xml.rels><?xml version="1.0" encoding="UTF-8" standalone="yes"?>
<Relationships xmlns="http://schemas.openxmlformats.org/package/2006/relationships"><Relationship Id="rId2" Type="http://schemas.microsoft.com/office/2011/relationships/chartColorStyle" Target="colors74.xml"/><Relationship Id="rId1" Type="http://schemas.microsoft.com/office/2011/relationships/chartStyle" Target="style74.xml"/></Relationships>
</file>

<file path=xl/charts/_rels/chart146.xml.rels><?xml version="1.0" encoding="UTF-8" standalone="yes"?>
<Relationships xmlns="http://schemas.openxmlformats.org/package/2006/relationships"><Relationship Id="rId2" Type="http://schemas.microsoft.com/office/2011/relationships/chartColorStyle" Target="colors75.xml"/><Relationship Id="rId1" Type="http://schemas.microsoft.com/office/2011/relationships/chartStyle" Target="style75.xml"/></Relationships>
</file>

<file path=xl/charts/_rels/chart147.xml.rels><?xml version="1.0" encoding="UTF-8" standalone="yes"?>
<Relationships xmlns="http://schemas.openxmlformats.org/package/2006/relationships"><Relationship Id="rId2" Type="http://schemas.microsoft.com/office/2011/relationships/chartColorStyle" Target="colors76.xml"/><Relationship Id="rId1" Type="http://schemas.microsoft.com/office/2011/relationships/chartStyle" Target="style76.xml"/></Relationships>
</file>

<file path=xl/charts/_rels/chart148.xml.rels><?xml version="1.0" encoding="UTF-8" standalone="yes"?>
<Relationships xmlns="http://schemas.openxmlformats.org/package/2006/relationships"><Relationship Id="rId2" Type="http://schemas.microsoft.com/office/2011/relationships/chartColorStyle" Target="colors77.xml"/><Relationship Id="rId1" Type="http://schemas.microsoft.com/office/2011/relationships/chartStyle" Target="style77.xml"/></Relationships>
</file>

<file path=xl/charts/_rels/chart149.xml.rels><?xml version="1.0" encoding="UTF-8" standalone="yes"?>
<Relationships xmlns="http://schemas.openxmlformats.org/package/2006/relationships"><Relationship Id="rId2" Type="http://schemas.microsoft.com/office/2011/relationships/chartColorStyle" Target="colors78.xml"/><Relationship Id="rId1" Type="http://schemas.microsoft.com/office/2011/relationships/chartStyle" Target="style78.xml"/></Relationships>
</file>

<file path=xl/charts/_rels/chart150.xml.rels><?xml version="1.0" encoding="UTF-8" standalone="yes"?>
<Relationships xmlns="http://schemas.openxmlformats.org/package/2006/relationships"><Relationship Id="rId2" Type="http://schemas.microsoft.com/office/2011/relationships/chartColorStyle" Target="colors79.xml"/><Relationship Id="rId1" Type="http://schemas.microsoft.com/office/2011/relationships/chartStyle" Target="style79.xml"/></Relationships>
</file>

<file path=xl/charts/_rels/chart151.xml.rels><?xml version="1.0" encoding="UTF-8" standalone="yes"?>
<Relationships xmlns="http://schemas.openxmlformats.org/package/2006/relationships"><Relationship Id="rId2" Type="http://schemas.microsoft.com/office/2011/relationships/chartColorStyle" Target="colors80.xml"/><Relationship Id="rId1" Type="http://schemas.microsoft.com/office/2011/relationships/chartStyle" Target="style80.xml"/></Relationships>
</file>

<file path=xl/charts/_rels/chart152.xml.rels><?xml version="1.0" encoding="UTF-8" standalone="yes"?>
<Relationships xmlns="http://schemas.openxmlformats.org/package/2006/relationships"><Relationship Id="rId2" Type="http://schemas.microsoft.com/office/2011/relationships/chartColorStyle" Target="colors81.xml"/><Relationship Id="rId1" Type="http://schemas.microsoft.com/office/2011/relationships/chartStyle" Target="style81.xml"/></Relationships>
</file>

<file path=xl/charts/_rels/chart153.xml.rels><?xml version="1.0" encoding="UTF-8" standalone="yes"?>
<Relationships xmlns="http://schemas.openxmlformats.org/package/2006/relationships"><Relationship Id="rId2" Type="http://schemas.microsoft.com/office/2011/relationships/chartColorStyle" Target="colors82.xml"/><Relationship Id="rId1" Type="http://schemas.microsoft.com/office/2011/relationships/chartStyle" Target="style82.xml"/></Relationships>
</file>

<file path=xl/charts/_rels/chart154.xml.rels><?xml version="1.0" encoding="UTF-8" standalone="yes"?>
<Relationships xmlns="http://schemas.openxmlformats.org/package/2006/relationships"><Relationship Id="rId2" Type="http://schemas.microsoft.com/office/2011/relationships/chartColorStyle" Target="colors83.xml"/><Relationship Id="rId1" Type="http://schemas.microsoft.com/office/2011/relationships/chartStyle" Target="style83.xml"/></Relationships>
</file>

<file path=xl/charts/_rels/chart155.xml.rels><?xml version="1.0" encoding="UTF-8" standalone="yes"?>
<Relationships xmlns="http://schemas.openxmlformats.org/package/2006/relationships"><Relationship Id="rId2" Type="http://schemas.microsoft.com/office/2011/relationships/chartColorStyle" Target="colors84.xml"/><Relationship Id="rId1" Type="http://schemas.microsoft.com/office/2011/relationships/chartStyle" Target="style84.xml"/></Relationships>
</file>

<file path=xl/charts/_rels/chart156.xml.rels><?xml version="1.0" encoding="UTF-8" standalone="yes"?>
<Relationships xmlns="http://schemas.openxmlformats.org/package/2006/relationships"><Relationship Id="rId2" Type="http://schemas.microsoft.com/office/2011/relationships/chartColorStyle" Target="colors85.xml"/><Relationship Id="rId1" Type="http://schemas.microsoft.com/office/2011/relationships/chartStyle" Target="style85.xml"/></Relationships>
</file>

<file path=xl/charts/_rels/chart157.xml.rels><?xml version="1.0" encoding="UTF-8" standalone="yes"?>
<Relationships xmlns="http://schemas.openxmlformats.org/package/2006/relationships"><Relationship Id="rId2" Type="http://schemas.microsoft.com/office/2011/relationships/chartColorStyle" Target="colors86.xml"/><Relationship Id="rId1" Type="http://schemas.microsoft.com/office/2011/relationships/chartStyle" Target="style86.xml"/></Relationships>
</file>

<file path=xl/charts/_rels/chart158.xml.rels><?xml version="1.0" encoding="UTF-8" standalone="yes"?>
<Relationships xmlns="http://schemas.openxmlformats.org/package/2006/relationships"><Relationship Id="rId2" Type="http://schemas.microsoft.com/office/2011/relationships/chartColorStyle" Target="colors87.xml"/><Relationship Id="rId1" Type="http://schemas.microsoft.com/office/2011/relationships/chartStyle" Target="style87.xml"/></Relationships>
</file>

<file path=xl/charts/_rels/chart159.xml.rels><?xml version="1.0" encoding="UTF-8" standalone="yes"?>
<Relationships xmlns="http://schemas.openxmlformats.org/package/2006/relationships"><Relationship Id="rId2" Type="http://schemas.microsoft.com/office/2011/relationships/chartColorStyle" Target="colors88.xml"/><Relationship Id="rId1" Type="http://schemas.microsoft.com/office/2011/relationships/chartStyle" Target="style88.xml"/></Relationships>
</file>

<file path=xl/charts/_rels/chart160.xml.rels><?xml version="1.0" encoding="UTF-8" standalone="yes"?>
<Relationships xmlns="http://schemas.openxmlformats.org/package/2006/relationships"><Relationship Id="rId2" Type="http://schemas.microsoft.com/office/2011/relationships/chartColorStyle" Target="colors89.xml"/><Relationship Id="rId1" Type="http://schemas.microsoft.com/office/2011/relationships/chartStyle" Target="style89.xml"/></Relationships>
</file>

<file path=xl/charts/_rels/chart161.xml.rels><?xml version="1.0" encoding="UTF-8" standalone="yes"?>
<Relationships xmlns="http://schemas.openxmlformats.org/package/2006/relationships"><Relationship Id="rId2" Type="http://schemas.microsoft.com/office/2011/relationships/chartColorStyle" Target="colors90.xml"/><Relationship Id="rId1" Type="http://schemas.microsoft.com/office/2011/relationships/chartStyle" Target="style90.xml"/></Relationships>
</file>

<file path=xl/charts/_rels/chart162.xml.rels><?xml version="1.0" encoding="UTF-8" standalone="yes"?>
<Relationships xmlns="http://schemas.openxmlformats.org/package/2006/relationships"><Relationship Id="rId2" Type="http://schemas.microsoft.com/office/2011/relationships/chartColorStyle" Target="colors91.xml"/><Relationship Id="rId1" Type="http://schemas.microsoft.com/office/2011/relationships/chartStyle" Target="style91.xml"/></Relationships>
</file>

<file path=xl/charts/_rels/chart163.xml.rels><?xml version="1.0" encoding="UTF-8" standalone="yes"?>
<Relationships xmlns="http://schemas.openxmlformats.org/package/2006/relationships"><Relationship Id="rId2" Type="http://schemas.microsoft.com/office/2011/relationships/chartColorStyle" Target="colors92.xml"/><Relationship Id="rId1" Type="http://schemas.microsoft.com/office/2011/relationships/chartStyle" Target="style92.xml"/></Relationships>
</file>

<file path=xl/charts/_rels/chart164.xml.rels><?xml version="1.0" encoding="UTF-8" standalone="yes"?>
<Relationships xmlns="http://schemas.openxmlformats.org/package/2006/relationships"><Relationship Id="rId2" Type="http://schemas.microsoft.com/office/2011/relationships/chartColorStyle" Target="colors93.xml"/><Relationship Id="rId1" Type="http://schemas.microsoft.com/office/2011/relationships/chartStyle" Target="style93.xml"/></Relationships>
</file>

<file path=xl/charts/_rels/chart165.xml.rels><?xml version="1.0" encoding="UTF-8" standalone="yes"?>
<Relationships xmlns="http://schemas.openxmlformats.org/package/2006/relationships"><Relationship Id="rId2" Type="http://schemas.microsoft.com/office/2011/relationships/chartColorStyle" Target="colors94.xml"/><Relationship Id="rId1" Type="http://schemas.microsoft.com/office/2011/relationships/chartStyle" Target="style94.xml"/></Relationships>
</file>

<file path=xl/charts/_rels/chart166.xml.rels><?xml version="1.0" encoding="UTF-8" standalone="yes"?>
<Relationships xmlns="http://schemas.openxmlformats.org/package/2006/relationships"><Relationship Id="rId2" Type="http://schemas.microsoft.com/office/2011/relationships/chartColorStyle" Target="colors95.xml"/><Relationship Id="rId1" Type="http://schemas.microsoft.com/office/2011/relationships/chartStyle" Target="style95.xml"/></Relationships>
</file>

<file path=xl/charts/_rels/chart167.xml.rels><?xml version="1.0" encoding="UTF-8" standalone="yes"?>
<Relationships xmlns="http://schemas.openxmlformats.org/package/2006/relationships"><Relationship Id="rId2" Type="http://schemas.microsoft.com/office/2011/relationships/chartColorStyle" Target="colors96.xml"/><Relationship Id="rId1" Type="http://schemas.microsoft.com/office/2011/relationships/chartStyle" Target="style96.xml"/></Relationships>
</file>

<file path=xl/charts/_rels/chart168.xml.rels><?xml version="1.0" encoding="UTF-8" standalone="yes"?>
<Relationships xmlns="http://schemas.openxmlformats.org/package/2006/relationships"><Relationship Id="rId2" Type="http://schemas.microsoft.com/office/2011/relationships/chartColorStyle" Target="colors97.xml"/><Relationship Id="rId1" Type="http://schemas.microsoft.com/office/2011/relationships/chartStyle" Target="style97.xml"/></Relationships>
</file>

<file path=xl/charts/_rels/chart169.xml.rels><?xml version="1.0" encoding="UTF-8" standalone="yes"?>
<Relationships xmlns="http://schemas.openxmlformats.org/package/2006/relationships"><Relationship Id="rId2" Type="http://schemas.microsoft.com/office/2011/relationships/chartColorStyle" Target="colors98.xml"/><Relationship Id="rId1" Type="http://schemas.microsoft.com/office/2011/relationships/chartStyle" Target="style9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ca-ES"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Oferta UPV</a:t>
            </a:r>
          </a:p>
        </c:rich>
      </c:tx>
      <c:layout>
        <c:manualLayout>
          <c:xMode val="edge"/>
          <c:yMode val="edge"/>
          <c:x val="0.62096912981891506"/>
          <c:y val="5.0925925925925902E-2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ca-ES"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21347965056843701"/>
          <c:y val="0.20170676582093899"/>
          <c:w val="0.59172174033275104"/>
          <c:h val="0.58658537474482397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438-4A97-9B27-440F4CE7AF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438-4A97-9B27-440F4CE7AF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438-4A97-9B27-440F4CE7AF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438-4A97-9B27-440F4CE7AF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438-4A97-9B27-440F4CE7AF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9438-4A97-9B27-440F4CE7AF2F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'TOTAL UPV'!$F$6:$K$6</c:f>
              <c:strCache>
                <c:ptCount val="6"/>
                <c:pt idx="0">
                  <c:v>ALEMANY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ITALIÀ</c:v>
                </c:pt>
                <c:pt idx="5">
                  <c:v>VALENCIÀ</c:v>
                </c:pt>
              </c:strCache>
            </c:strRef>
          </c:cat>
          <c:val>
            <c:numRef>
              <c:f>'TOTAL UPV'!$F$24:$K$24</c:f>
              <c:numCache>
                <c:formatCode>0.00%</c:formatCode>
                <c:ptCount val="6"/>
                <c:pt idx="0">
                  <c:v>4.3756449727452183E-3</c:v>
                </c:pt>
                <c:pt idx="1">
                  <c:v>0.84788558665222213</c:v>
                </c:pt>
                <c:pt idx="2">
                  <c:v>3.6932049311244044E-3</c:v>
                </c:pt>
                <c:pt idx="3">
                  <c:v>8.0446701165125867E-2</c:v>
                </c:pt>
                <c:pt idx="4">
                  <c:v>8.4301416906100532E-4</c:v>
                </c:pt>
                <c:pt idx="5">
                  <c:v>6.2756650980358583E-2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2CA2-4CB2-B3BA-CBFA377EFA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100" u="none" baseline="0"/>
              <a:t>Percentatge d'oferta, segons l'idioma de docència</a:t>
            </a:r>
          </a:p>
          <a:p>
            <a:pPr>
              <a:defRPr/>
            </a:pPr>
            <a:r>
              <a:rPr lang="en-US" sz="1050" u="none" baseline="0"/>
              <a:t>(total UPV del curs 26-27)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'[1]Oferta idioma graus per ERT'!$B$25:$D$25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 w="12700">
              <a:noFill/>
            </a:ln>
            <a:effectLst/>
          </c:spPr>
          <c:invertIfNegative val="0"/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'[1]Oferta idioma graus per ERT'!$F$7:$K$7</c:f>
              <c:strCache>
                <c:ptCount val="6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ITALIÀ</c:v>
                </c:pt>
                <c:pt idx="5">
                  <c:v>VALENCIÀ</c:v>
                </c:pt>
              </c:strCache>
            </c:strRef>
          </c:cat>
          <c:val>
            <c:numRef>
              <c:f>'TOTAL UPV'!$F$24:$K$24</c:f>
              <c:numCache>
                <c:formatCode>0.00%</c:formatCode>
                <c:ptCount val="6"/>
                <c:pt idx="0">
                  <c:v>4.3756449727452183E-3</c:v>
                </c:pt>
                <c:pt idx="1">
                  <c:v>0.84788558665222213</c:v>
                </c:pt>
                <c:pt idx="2">
                  <c:v>3.6932049311244044E-3</c:v>
                </c:pt>
                <c:pt idx="3">
                  <c:v>8.0446701165125867E-2</c:v>
                </c:pt>
                <c:pt idx="4">
                  <c:v>8.4301416906100532E-4</c:v>
                </c:pt>
                <c:pt idx="5">
                  <c:v>6.2756650980358583E-2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FC-410C-82FD-57D68271BB5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33465680"/>
        <c:axId val="15005296"/>
      </c:barChart>
      <c:catAx>
        <c:axId val="33465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005296"/>
        <c:crosses val="autoZero"/>
        <c:auto val="1"/>
        <c:lblAlgn val="ctr"/>
        <c:lblOffset val="100"/>
        <c:noMultiLvlLbl val="0"/>
      </c:catAx>
      <c:valAx>
        <c:axId val="15005296"/>
        <c:scaling>
          <c:orientation val="minMax"/>
        </c:scaling>
        <c:delete val="1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33465680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ca-ES" sz="1100" b="0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Percentatge d'oferta de docència en valencià al curs 26-27 (totes les titulacions)</a:t>
            </a:r>
          </a:p>
        </c:rich>
      </c:tx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ca-ES" sz="1100" b="0" i="0" u="none" strike="noStrike" kern="1200" spc="0" baseline="0">
              <a:solidFill>
                <a:srgbClr val="000000">
                  <a:lumMod val="65000"/>
                  <a:lumOff val="35000"/>
                </a:srgb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2700">
              <a:noFill/>
            </a:ln>
            <a:effectLst/>
          </c:spPr>
          <c:invertIfNegative val="0"/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'TOTAL UPV'!$C$25:$D$37</c:f>
              <c:strCache>
                <c:ptCount val="13"/>
                <c:pt idx="0">
                  <c:v>EPSA</c:v>
                </c:pt>
                <c:pt idx="1">
                  <c:v>ETSA</c:v>
                </c:pt>
                <c:pt idx="2">
                  <c:v>ETSEE</c:v>
                </c:pt>
                <c:pt idx="3">
                  <c:v>ETSEADI</c:v>
                </c:pt>
                <c:pt idx="4">
                  <c:v>ETSEInf</c:v>
                </c:pt>
                <c:pt idx="5">
                  <c:v>ETSEAMN</c:v>
                </c:pt>
                <c:pt idx="6">
                  <c:v>ETSCCP</c:v>
                </c:pt>
                <c:pt idx="7">
                  <c:v>ETSET</c:v>
                </c:pt>
                <c:pt idx="8">
                  <c:v>ETSGCT</c:v>
                </c:pt>
                <c:pt idx="9">
                  <c:v>ETSEInd</c:v>
                </c:pt>
                <c:pt idx="10">
                  <c:v>EPSG</c:v>
                </c:pt>
                <c:pt idx="11">
                  <c:v>F. ADE</c:v>
                </c:pt>
                <c:pt idx="12">
                  <c:v>F. BBAA</c:v>
                </c:pt>
              </c:strCache>
            </c:strRef>
          </c:cat>
          <c:val>
            <c:numRef>
              <c:f>'TOTAL UPV'!$K$25:$K$37</c:f>
              <c:numCache>
                <c:formatCode>0.0%</c:formatCode>
                <c:ptCount val="13"/>
                <c:pt idx="0">
                  <c:v>5.8256500501859571E-2</c:v>
                </c:pt>
                <c:pt idx="1">
                  <c:v>0.14416234371727221</c:v>
                </c:pt>
                <c:pt idx="2">
                  <c:v>2.9716745386025027E-2</c:v>
                </c:pt>
                <c:pt idx="3">
                  <c:v>3.316152745863845E-2</c:v>
                </c:pt>
                <c:pt idx="4">
                  <c:v>7.6283676676358395E-2</c:v>
                </c:pt>
                <c:pt idx="5">
                  <c:v>6.2564850305553463E-2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6.5565617259314729E-2</c:v>
                </c:pt>
                <c:pt idx="10">
                  <c:v>6.7161427861573725E-2</c:v>
                </c:pt>
                <c:pt idx="11">
                  <c:v>6.055134683126466E-2</c:v>
                </c:pt>
                <c:pt idx="12">
                  <c:v>6.0830252100840337E-2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A5-4C95-83DE-EA2CF45691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099260"/>
        <c:axId val="61198103"/>
      </c:barChart>
      <c:catAx>
        <c:axId val="490992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198103"/>
        <c:crosses val="autoZero"/>
        <c:auto val="1"/>
        <c:lblAlgn val="ctr"/>
        <c:lblOffset val="100"/>
        <c:noMultiLvlLbl val="0"/>
      </c:catAx>
      <c:valAx>
        <c:axId val="61198103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49099260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ERT'!$A$9:$C$9</c:f>
              <c:strCache>
                <c:ptCount val="1"/>
                <c:pt idx="0">
                  <c:v>E. POLITÈCNICA SUPERIOR D'ALCOI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AFF-4550-85A7-AA4F28ECD42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AFF-4550-85A7-AA4F28ECD42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AFF-4550-85A7-AA4F28ECD42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AFF-4550-85A7-AA4F28ECD429}"/>
              </c:ext>
            </c:extLst>
          </c:dPt>
          <c:dPt>
            <c:idx val="4"/>
            <c:bubble3D val="0"/>
            <c:explosion val="7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AFF-4550-85A7-AA4F28ECD429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ERT'!$B$10:$C$14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campus i ERT'!$F$10:$F$14</c:f>
              <c:numCache>
                <c:formatCode>0.0%</c:formatCode>
                <c:ptCount val="5"/>
                <c:pt idx="0">
                  <c:v>9.1776932523559718E-3</c:v>
                </c:pt>
                <c:pt idx="1">
                  <c:v>0.86489998499519993</c:v>
                </c:pt>
                <c:pt idx="2">
                  <c:v>9.1776932523559718E-3</c:v>
                </c:pt>
                <c:pt idx="3">
                  <c:v>5.848958477493528E-2</c:v>
                </c:pt>
                <c:pt idx="4">
                  <c:v>5.8256500501859571E-2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6A0-45C8-A8A5-6C6B2E10B53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ERT'!$A$15:$C$15</c:f>
              <c:strCache>
                <c:ptCount val="1"/>
                <c:pt idx="0">
                  <c:v>E.T.S. D'ARQUITECTURA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319-48BD-90E8-E0CA42DF28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319-48BD-90E8-E0CA42DF28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319-48BD-90E8-E0CA42DF282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319-48BD-90E8-E0CA42DF282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319-48BD-90E8-E0CA42DF282C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ERT'!$B$16:$C$18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campus i ERT'!$F$16:$F$18</c:f>
              <c:numCache>
                <c:formatCode>0.0%</c:formatCode>
                <c:ptCount val="3"/>
                <c:pt idx="0">
                  <c:v>0.75417400744054108</c:v>
                </c:pt>
                <c:pt idx="1">
                  <c:v>0.10166471208040632</c:v>
                </c:pt>
                <c:pt idx="2">
                  <c:v>0.14416234371727221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0AA-4C0C-91FF-AA6C215C62B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ERT'!$A$19:$C$19</c:f>
              <c:strCache>
                <c:ptCount val="1"/>
                <c:pt idx="0">
                  <c:v>E.T.S. D'ENG. D'EDIFICACIÓ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57C-4BB7-8083-74FDD094A91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57C-4BB7-8083-74FDD094A91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57C-4BB7-8083-74FDD094A91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57C-4BB7-8083-74FDD094A91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57C-4BB7-8083-74FDD094A91B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campus i ERT'!$F$20:$F$22</c:f>
              <c:numCache>
                <c:formatCode>0.0%</c:formatCode>
                <c:ptCount val="3"/>
                <c:pt idx="0">
                  <c:v>0.90175914127610912</c:v>
                </c:pt>
                <c:pt idx="1">
                  <c:v>6.8528615875045593E-2</c:v>
                </c:pt>
                <c:pt idx="2">
                  <c:v>2.9716745386025027E-2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5DA-49E2-B8FA-4199F2FA1C0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ERT'!$A$23:$C$23</c:f>
              <c:strCache>
                <c:ptCount val="1"/>
                <c:pt idx="0">
                  <c:v>E.T.S. D'ENG. DEL DISSENY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FEF-40C3-8E02-8029EB4ECAB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FEF-40C3-8E02-8029EB4ECAB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FEF-40C3-8E02-8029EB4ECAB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FEF-40C3-8E02-8029EB4ECAB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FEF-40C3-8E02-8029EB4ECAB8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campus i ERT'!$F$24:$F$26</c:f>
              <c:numCache>
                <c:formatCode>0.0%</c:formatCode>
                <c:ptCount val="3"/>
                <c:pt idx="0">
                  <c:v>0.84799889600304923</c:v>
                </c:pt>
                <c:pt idx="1">
                  <c:v>0.13066811529758632</c:v>
                </c:pt>
                <c:pt idx="2">
                  <c:v>3.316152745863845E-2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B02-42D0-882A-BF4E5AEFF98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ERT'!$A$27:$C$27</c:f>
              <c:strCache>
                <c:ptCount val="1"/>
                <c:pt idx="0">
                  <c:v>E.T.S. D'ENG. INFORMÀTICA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C9E-4C8F-B690-50C6F23501F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C9E-4C8F-B690-50C6F23501F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C9E-4C8F-B690-50C6F23501F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C9E-4C8F-B690-50C6F23501F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C9E-4C8F-B690-50C6F23501FF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campus i ERT'!$F$28:$F$30</c:f>
              <c:numCache>
                <c:formatCode>0.0%</c:formatCode>
                <c:ptCount val="3"/>
                <c:pt idx="0">
                  <c:v>0.81203102885826162</c:v>
                </c:pt>
                <c:pt idx="1">
                  <c:v>0.11168644232193015</c:v>
                </c:pt>
                <c:pt idx="2">
                  <c:v>7.6283676676358395E-2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774-4BCC-BA57-90E2BCECCF1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ERT'!$A$31:$C$31</c:f>
              <c:strCache>
                <c:ptCount val="1"/>
                <c:pt idx="0">
                  <c:v>E.T.S.E. AGRONÒMICA I DEL MEDI NATURAL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5E2-41CB-B146-22245F77B82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5E2-41CB-B146-22245F77B82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5E2-41CB-B146-22245F77B82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5E2-41CB-B146-22245F77B82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5E2-41CB-B146-22245F77B82C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campus i ERT'!$F$32:$F$34</c:f>
              <c:numCache>
                <c:formatCode>0.0%</c:formatCode>
                <c:ptCount val="3"/>
                <c:pt idx="0">
                  <c:v>0.90229280809495949</c:v>
                </c:pt>
                <c:pt idx="1">
                  <c:v>3.5142669851587378E-2</c:v>
                </c:pt>
                <c:pt idx="2">
                  <c:v>6.2564850305553463E-2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DA3-454F-9FE1-9F44D0F3189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ERT'!$A$35:$C$35</c:f>
              <c:strCache>
                <c:ptCount val="1"/>
                <c:pt idx="0">
                  <c:v>E.T.S.E. CAMINS, CANALS I PORTS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28C-46DE-82E5-E4BFFCF8DB8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28C-46DE-82E5-E4BFFCF8DB8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28C-46DE-82E5-E4BFFCF8DB8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28C-46DE-82E5-E4BFFCF8DB81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28C-46DE-82E5-E4BFFCF8DB81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ERT'!$B$20:$C$21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campus i ERT'!$F$36:$F$37</c:f>
              <c:numCache>
                <c:formatCode>0.0%</c:formatCode>
                <c:ptCount val="2"/>
                <c:pt idx="0">
                  <c:v>0.95601797007934175</c:v>
                </c:pt>
                <c:pt idx="1">
                  <c:v>4.3984297152470202E-2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601-4A1A-954C-455985F63F3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ERT'!$A$38:$C$38</c:f>
              <c:strCache>
                <c:ptCount val="1"/>
                <c:pt idx="0">
                  <c:v>E.T.S.E. DE TELECOMUNICACIÓ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4B3-4421-B4E9-39A5C6F6732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4B3-4421-B4E9-39A5C6F6732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4B3-4421-B4E9-39A5C6F6732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4B3-4421-B4E9-39A5C6F6732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4B3-4421-B4E9-39A5C6F67328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ERT'!$B$20:$C$21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campus i ERT'!$F$39:$F$40</c:f>
              <c:numCache>
                <c:formatCode>0.0%</c:formatCode>
                <c:ptCount val="2"/>
                <c:pt idx="0">
                  <c:v>0.94145055453001503</c:v>
                </c:pt>
                <c:pt idx="1">
                  <c:v>5.8550710701794566E-2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3F9-4F6B-9271-6AC04D091E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ERT'!$A$41:$C$41</c:f>
              <c:strCache>
                <c:ptCount val="1"/>
                <c:pt idx="0">
                  <c:v>E.T.S.E. GEODESICA, CARTOGRAFICA Y TOP.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1FA-4F6B-9BA1-ADE02B5905E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1FA-4F6B-9BA1-ADE02B5905E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1FA-4F6B-9BA1-ADE02B5905E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1FA-4F6B-9BA1-ADE02B5905E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1FA-4F6B-9BA1-ADE02B5905E6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ERT'!$B$20:$C$21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campus i ERT'!$F$42:$F$43</c:f>
              <c:numCache>
                <c:formatCode>0.0%</c:formatCode>
                <c:ptCount val="2"/>
                <c:pt idx="0">
                  <c:v>0.98461507920752767</c:v>
                </c:pt>
                <c:pt idx="1">
                  <c:v>1.5384920792472306E-2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08A-45B4-8BFE-D74BA7A4815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ERT'!$A$48:$C$48</c:f>
              <c:strCache>
                <c:ptCount val="1"/>
                <c:pt idx="0">
                  <c:v>E. POLITÈCNICA SUPERIOR DE GANDIA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AD-4932-BC83-9BD56054505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FAD-4932-BC83-9BD56054505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FAD-4932-BC83-9BD56054505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FAD-4932-BC83-9BD56054505C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FAD-4932-BC83-9BD56054505C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ERT'!$B$10:$C$14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campus i ERT'!$F$49:$F$53</c:f>
              <c:numCache>
                <c:formatCode>0.0%</c:formatCode>
                <c:ptCount val="5"/>
                <c:pt idx="0">
                  <c:v>8.8159392181063369E-3</c:v>
                </c:pt>
                <c:pt idx="1">
                  <c:v>0.85368212394676246</c:v>
                </c:pt>
                <c:pt idx="2">
                  <c:v>6.4115921586227901E-3</c:v>
                </c:pt>
                <c:pt idx="3">
                  <c:v>6.3928916814934747E-2</c:v>
                </c:pt>
                <c:pt idx="4">
                  <c:v>6.7161427861573725E-2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D19-4020-8C08-CA454488556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ca-ES"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E.T.S.E. INDUSTRIAL</a:t>
            </a:r>
          </a:p>
        </c:rich>
      </c:tx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ca-E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ERT'!$A$41:$C$41</c:f>
              <c:strCache>
                <c:ptCount val="1"/>
                <c:pt idx="0">
                  <c:v>E.T.S.E. GEODESICA, CARTOGRAFICA Y TOP.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6E4-4FA3-8163-957C87E5EA8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6E4-4FA3-8163-957C87E5EA8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6E4-4FA3-8163-957C87E5EA8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6E4-4FA3-8163-957C87E5EA8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6E4-4FA3-8163-957C87E5EA87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campus i ERT'!$F$45:$F$47</c:f>
              <c:numCache>
                <c:formatCode>0.0%</c:formatCode>
                <c:ptCount val="3"/>
                <c:pt idx="0">
                  <c:v>0.83376728254466137</c:v>
                </c:pt>
                <c:pt idx="1">
                  <c:v>0.10066602057117194</c:v>
                </c:pt>
                <c:pt idx="2">
                  <c:v>6.5565617259314729E-2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FB5-4702-99E7-F5768FDD819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ERT'!$A$54:$C$54</c:f>
              <c:strCache>
                <c:ptCount val="1"/>
                <c:pt idx="0">
                  <c:v>FACULTAT D'ADMINISTRACIÓ I DIRECCIÓ D'EMPRESAS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FE2-43AB-8E4C-A8EE23CDEC4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FE2-43AB-8E4C-A8EE23CDEC4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FE2-43AB-8E4C-A8EE23CDEC4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FE2-43AB-8E4C-A8EE23CDEC4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FE2-43AB-8E4C-A8EE23CDEC43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campus i ERT'!$F$55:$F$57</c:f>
              <c:numCache>
                <c:formatCode>0.0%</c:formatCode>
                <c:ptCount val="3"/>
                <c:pt idx="0">
                  <c:v>0.79892881630194768</c:v>
                </c:pt>
                <c:pt idx="1">
                  <c:v>0.14052177554384737</c:v>
                </c:pt>
                <c:pt idx="2">
                  <c:v>6.055134683126466E-2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85F-438B-AF8F-CDFE0950A81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3857877480756"/>
          <c:h val="0.64049722951297705"/>
        </c:manualLayout>
      </c:layout>
      <c:pieChart>
        <c:varyColors val="1"/>
        <c:ser>
          <c:idx val="0"/>
          <c:order val="0"/>
          <c:tx>
            <c:strRef>
              <c:f>'Per campus i ERT'!$A$58:$C$58</c:f>
              <c:strCache>
                <c:ptCount val="1"/>
                <c:pt idx="0">
                  <c:v>FACULTAT DE BELLES ARTS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85B-4FF1-993B-251AFACAA2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85B-4FF1-993B-251AFACAA2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85B-4FF1-993B-251AFACAA2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85B-4FF1-993B-251AFACAA2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85B-4FF1-993B-251AFACAA2D0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ERT'!$B$20:$C$22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campus i ERT'!$F$59:$F$61</c:f>
              <c:numCache>
                <c:formatCode>0.0%</c:formatCode>
                <c:ptCount val="3"/>
                <c:pt idx="0">
                  <c:v>0.92656470588235296</c:v>
                </c:pt>
                <c:pt idx="1">
                  <c:v>1.2605042016806723E-2</c:v>
                </c:pt>
                <c:pt idx="2">
                  <c:v>6.0830252100840337E-2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CB8-495C-A55D-A603E6FA74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CAMPUS DE VERA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0418991193975299"/>
          <c:y val="0.23295202682998001"/>
          <c:w val="0.50450875665258199"/>
          <c:h val="0.60208851483179704"/>
        </c:manualLayout>
      </c:layout>
      <c:pieChart>
        <c:varyColors val="1"/>
        <c:ser>
          <c:idx val="0"/>
          <c:order val="0"/>
          <c:tx>
            <c:strRef>
              <c:f>'Per campus i ERT'!$A$73</c:f>
              <c:strCache>
                <c:ptCount val="1"/>
                <c:pt idx="0">
                  <c:v>VERA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616-48F7-9F8C-00B9CF042CD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616-48F7-9F8C-00B9CF042CD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616-48F7-9F8C-00B9CF042CD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616-48F7-9F8C-00B9CF042CDE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616-48F7-9F8C-00B9CF042CDE}"/>
              </c:ext>
            </c:extLst>
          </c:dPt>
          <c:dLbls>
            <c:dLbl>
              <c:idx val="4"/>
              <c:layout>
                <c:manualLayout>
                  <c:x val="2.8160920814595002E-2"/>
                  <c:y val="-1.4403289847495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616-48F7-9F8C-00B9CF042CDE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8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campus i ERT'!$B$73:$C$77</c:f>
              <c:strCache>
                <c:ptCount val="5"/>
                <c:pt idx="0">
                  <c:v>ALEMÀ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campus i ERT'!$E$73:$E$77</c:f>
              <c:numCache>
                <c:formatCode>0.0%</c:formatCode>
                <c:ptCount val="5"/>
                <c:pt idx="0">
                  <c:v>3.602386932224443E-3</c:v>
                </c:pt>
                <c:pt idx="1">
                  <c:v>0.84572583028391024</c:v>
                </c:pt>
                <c:pt idx="2">
                  <c:v>2.9474074900018169E-3</c:v>
                </c:pt>
                <c:pt idx="3">
                  <c:v>8.3761422178695547E-2</c:v>
                </c:pt>
                <c:pt idx="4">
                  <c:v>6.2981263689265293E-2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471-4A90-A246-53A069A547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66245257964290405"/>
          <c:y val="0.24691054243219601"/>
          <c:w val="0.30575187167873602"/>
          <c:h val="0.475311679790025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txPr>
    <a:bodyPr rot="0" vert="horz" wrap="square"/>
    <a:lstStyle/>
    <a:p>
      <a:pPr>
        <a:defRPr lang="en-US" sz="800" u="none" baseline="0">
          <a:solidFill>
            <a:srgbClr val="000000"/>
          </a:solidFill>
          <a:latin typeface="Aptos Narrow"/>
          <a:ea typeface="Aptos Narrow"/>
        </a:defRPr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Gestió i Administració Pública (FADE)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1E6-4B41-842B-70E46F0739A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1E6-4B41-842B-70E46F0739A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1E6-4B41-842B-70E46F0739A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1E6-4B41-842B-70E46F0739AA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1E6-4B41-842B-70E46F0739AA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1E6-4B41-842B-70E46F0739A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1E6-4B41-842B-70E46F0739AA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1E6-4B41-842B-70E46F0739AA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TITUL'!$C$341:$C$342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TITUL'!$E$341:$E$342</c:f>
              <c:numCache>
                <c:formatCode>0.0%</c:formatCode>
                <c:ptCount val="2"/>
                <c:pt idx="0">
                  <c:v>0.9407474931631723</c:v>
                </c:pt>
                <c:pt idx="1">
                  <c:v>5.9252506836827708E-2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A93-48E8-BF9A-86D8E49525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Administració i Direcció d'Empreses (FADE)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8A0-4030-9DEF-B17702F7EA9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8A0-4030-9DEF-B17702F7EA9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8A0-4030-9DEF-B17702F7EA9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8A0-4030-9DEF-B17702F7EA95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8A0-4030-9DEF-B17702F7EA95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8A0-4030-9DEF-B17702F7EA95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8A0-4030-9DEF-B17702F7EA95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A0-4030-9DEF-B17702F7EA95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TITUL'!$C$344:$C$346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TITUL'!$E$344:$E$346</c:f>
              <c:numCache>
                <c:formatCode>0.0%</c:formatCode>
                <c:ptCount val="3"/>
                <c:pt idx="0">
                  <c:v>0.76285258946382994</c:v>
                </c:pt>
                <c:pt idx="1">
                  <c:v>0.15012612050359042</c:v>
                </c:pt>
                <c:pt idx="2">
                  <c:v>8.7021290032579579E-2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88A-4359-8FAC-A3A9FF6BC5A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Màster U. en Gestió d'Empreses, (FADE)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E71-4059-BA45-C74BFC9224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E71-4059-BA45-C74BFC9224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E71-4059-BA45-C74BFC92242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E71-4059-BA45-C74BFC922426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E71-4059-BA45-C74BFC922426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E71-4059-BA45-C74BFC922426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E71-4059-BA45-C74BFC922426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E71-4059-BA45-C74BFC922426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TITUL'!$C$351:$C$352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TITUL'!$E$351:$E$352</c:f>
              <c:numCache>
                <c:formatCode>0.0%</c:formatCode>
                <c:ptCount val="2"/>
                <c:pt idx="0">
                  <c:v>0.14678899082568808</c:v>
                </c:pt>
                <c:pt idx="1">
                  <c:v>0.85321100917431192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9EE-433A-A7A2-B87E69EB614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Comunicació Audiovisual (EPSG)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AFD-4EFF-908D-C5F8E2066E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AFD-4EFF-908D-C5F8E2066E67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AFD-4EFF-908D-C5F8E2066E6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AFD-4EFF-908D-C5F8E2066E67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AFD-4EFF-908D-C5F8E2066E67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AFD-4EFF-908D-C5F8E2066E67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AFD-4EFF-908D-C5F8E2066E67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TITUL'!$C$316:$C$318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TITUL'!$E$316:$E$318</c:f>
              <c:numCache>
                <c:formatCode>0.0%</c:formatCode>
                <c:ptCount val="3"/>
                <c:pt idx="0">
                  <c:v>0.80958275686303061</c:v>
                </c:pt>
                <c:pt idx="1">
                  <c:v>3.0947353091094441E-2</c:v>
                </c:pt>
                <c:pt idx="2">
                  <c:v>0.15946989004587486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0C6-4F3D-A9A1-EA631626080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Turisme (EPSG)</a:t>
            </a:r>
          </a:p>
        </c:rich>
      </c:tx>
      <c:layout>
        <c:manualLayout>
          <c:xMode val="edge"/>
          <c:yMode val="edge"/>
          <c:x val="0.29177817631971698"/>
          <c:y val="4.4124698017978803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D06-4032-B1EA-C6FDE3D4671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D06-4032-B1EA-C6FDE3D4671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D06-4032-B1EA-C6FDE3D4671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D06-4032-B1EA-C6FDE3D4671A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D06-4032-B1EA-C6FDE3D4671A}"/>
              </c:ext>
            </c:extLst>
          </c:dPt>
          <c:dLbls>
            <c:dLbl>
              <c:idx val="0"/>
              <c:layout>
                <c:manualLayout>
                  <c:x val="2.3743353678484899E-3"/>
                  <c:y val="-8.2916214031422304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06-4032-B1EA-C6FDE3D4671A}"/>
                </c:ext>
              </c:extLst>
            </c:dLbl>
            <c:dLbl>
              <c:idx val="1"/>
              <c:layout>
                <c:manualLayout>
                  <c:x val="-0.15245102505479699"/>
                  <c:y val="-0.15644637517342999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06-4032-B1EA-C6FDE3D4671A}"/>
                </c:ext>
              </c:extLst>
            </c:dLbl>
            <c:dLbl>
              <c:idx val="4"/>
              <c:layout>
                <c:manualLayout>
                  <c:x val="-2.76701300160461E-2"/>
                  <c:y val="-3.21977110747201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D06-4032-B1EA-C6FDE3D4671A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TITUL'!$C$297:$C$301</c:f>
              <c:strCache>
                <c:ptCount val="5"/>
                <c:pt idx="0">
                  <c:v>ALEMANY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TITUL'!$E$297:$E$301</c:f>
              <c:numCache>
                <c:formatCode>0.0%</c:formatCode>
                <c:ptCount val="5"/>
                <c:pt idx="0">
                  <c:v>5.4595086442220199E-2</c:v>
                </c:pt>
                <c:pt idx="1">
                  <c:v>0.70177434030937214</c:v>
                </c:pt>
                <c:pt idx="2">
                  <c:v>5.4595086442220199E-2</c:v>
                </c:pt>
                <c:pt idx="3">
                  <c:v>0.1681073703366697</c:v>
                </c:pt>
                <c:pt idx="4">
                  <c:v>2.0928116469517741E-2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FE3-4602-AE86-4B8F7A178B6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3724043443718402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Tecn. Interactives (EPSG)</a:t>
            </a:r>
          </a:p>
        </c:rich>
      </c:tx>
      <c:layout>
        <c:manualLayout>
          <c:xMode val="edge"/>
          <c:yMode val="edge"/>
          <c:x val="0.29046733411717202"/>
          <c:y val="4.5197740112994399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293-455D-8FAE-8BC96846BE7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293-455D-8FAE-8BC96846BE7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293-455D-8FAE-8BC96846BE71}"/>
              </c:ext>
            </c:extLst>
          </c:dPt>
          <c:dPt>
            <c:idx val="3"/>
            <c:bubble3D val="0"/>
            <c:explosion val="8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293-455D-8FAE-8BC96846BE71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293-455D-8FAE-8BC96846BE71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293-455D-8FAE-8BC96846BE7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293-455D-8FAE-8BC96846BE71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293-455D-8FAE-8BC96846BE71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TITUL'!$C$312:$C$314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TITUL'!$E$312:$E$314</c:f>
              <c:numCache>
                <c:formatCode>0.0%</c:formatCode>
                <c:ptCount val="3"/>
                <c:pt idx="0">
                  <c:v>0.85563456151691442</c:v>
                </c:pt>
                <c:pt idx="1">
                  <c:v>1.9392372333548805E-2</c:v>
                </c:pt>
                <c:pt idx="2">
                  <c:v>0.12497306614953674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EEA-4901-B6B0-6895A84997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07966703748903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Comunicació Audiovisual (II) (EPSG)</a:t>
            </a:r>
          </a:p>
        </c:rich>
      </c:tx>
      <c:layout>
        <c:manualLayout>
          <c:xMode val="edge"/>
          <c:yMode val="edge"/>
          <c:x val="0.29046733411717202"/>
          <c:y val="4.5197740112994399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E4B-4967-8CB9-1007D7E0E3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E4B-4967-8CB9-1007D7E0E3E9}"/>
              </c:ext>
            </c:extLst>
          </c:dPt>
          <c:dPt>
            <c:idx val="2"/>
            <c:bubble3D val="0"/>
            <c:explosion val="11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E4B-4967-8CB9-1007D7E0E3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E4B-4967-8CB9-1007D7E0E3E9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E4B-4967-8CB9-1007D7E0E3E9}"/>
              </c:ext>
            </c:extLst>
          </c:dPt>
          <c:dLbls>
            <c:dLbl>
              <c:idx val="2"/>
              <c:layout>
                <c:manualLayout>
                  <c:x val="2.54171196684853E-2"/>
                  <c:y val="-8.2892485822854706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E4B-4967-8CB9-1007D7E0E3E9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TITUL'!$C$303:$C$305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TITUL'!$E$303:$E$305</c:f>
              <c:numCache>
                <c:formatCode>0.0%</c:formatCode>
                <c:ptCount val="3"/>
                <c:pt idx="0">
                  <c:v>0.87151702786377705</c:v>
                </c:pt>
                <c:pt idx="1">
                  <c:v>8.3591331269349839E-2</c:v>
                </c:pt>
                <c:pt idx="2">
                  <c:v>4.4891640866873063E-2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D0F-4030-AE89-BD5EC76CA06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Disseny i Tecn. Creatives (FBBAA)</a:t>
            </a:r>
          </a:p>
        </c:rich>
      </c:tx>
      <c:layout>
        <c:manualLayout>
          <c:xMode val="edge"/>
          <c:yMode val="edge"/>
          <c:x val="0.35772800252280501"/>
          <c:y val="4.4124698017978803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7A2-4230-AC06-D66D1D4E28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7A2-4230-AC06-D66D1D4E28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7A2-4230-AC06-D66D1D4E28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7A2-4230-AC06-D66D1D4E2883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7A2-4230-AC06-D66D1D4E2883}"/>
              </c:ext>
            </c:extLst>
          </c:dPt>
          <c:dLbls>
            <c:dLbl>
              <c:idx val="0"/>
              <c:layout>
                <c:manualLayout>
                  <c:x val="2.3743353678484899E-3"/>
                  <c:y val="-8.2916214031422304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7A2-4230-AC06-D66D1D4E2883}"/>
                </c:ext>
              </c:extLst>
            </c:dLbl>
            <c:dLbl>
              <c:idx val="1"/>
              <c:layout>
                <c:manualLayout>
                  <c:x val="-2.56482037051806E-3"/>
                  <c:y val="-2.0099321105039899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7A2-4230-AC06-D66D1D4E2883}"/>
                </c:ext>
              </c:extLst>
            </c:dLbl>
            <c:dLbl>
              <c:idx val="4"/>
              <c:layout>
                <c:manualLayout>
                  <c:x val="-2.76701300160461E-2"/>
                  <c:y val="-3.2197711074720102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7A2-4230-AC06-D66D1D4E2883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bestFit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TITUL'!$C$368:$C$369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TITUL'!$E$368:$E$369</c:f>
              <c:numCache>
                <c:formatCode>0.0%</c:formatCode>
                <c:ptCount val="2"/>
                <c:pt idx="0">
                  <c:v>0.98900091659028411</c:v>
                </c:pt>
                <c:pt idx="1">
                  <c:v>1.0999083409715857E-2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51A-4F73-9E38-9DFDC6B67BE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3724043443718402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Belles Arts (FBBAA)</a:t>
            </a:r>
          </a:p>
        </c:rich>
      </c:tx>
      <c:layout>
        <c:manualLayout>
          <c:xMode val="edge"/>
          <c:yMode val="edge"/>
          <c:x val="0.29046733411717202"/>
          <c:y val="4.5197740112994399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B2C-48C1-8681-A8541143BF6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B2C-48C1-8681-A8541143BF67}"/>
              </c:ext>
            </c:extLst>
          </c:dPt>
          <c:dPt>
            <c:idx val="2"/>
            <c:bubble3D val="0"/>
            <c:explosion val="7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B2C-48C1-8681-A8541143BF67}"/>
              </c:ext>
            </c:extLst>
          </c:dPt>
          <c:dPt>
            <c:idx val="3"/>
            <c:bubble3D val="0"/>
            <c:explosion val="8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B2C-48C1-8681-A8541143BF67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B2C-48C1-8681-A8541143BF67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B2C-48C1-8681-A8541143BF67}"/>
                </c:ext>
              </c:extLst>
            </c:dLbl>
            <c:dLbl>
              <c:idx val="2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B2C-48C1-8681-A8541143BF67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B2C-48C1-8681-A8541143BF67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TITUL'!$C$364:$C$366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TITUL'!$E$364:$E$366</c:f>
              <c:numCache>
                <c:formatCode>0.0%</c:formatCode>
                <c:ptCount val="3"/>
                <c:pt idx="0">
                  <c:v>0.88609706480674222</c:v>
                </c:pt>
                <c:pt idx="1">
                  <c:v>1.1333914559721011E-2</c:v>
                </c:pt>
                <c:pt idx="2">
                  <c:v>0.10256902063353676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A03-4EBC-86F1-6E02A425A73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07966703748903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Cons. i Restauració de B. Culurals (FBBAA)</a:t>
            </a:r>
          </a:p>
        </c:rich>
      </c:tx>
      <c:layout>
        <c:manualLayout>
          <c:xMode val="edge"/>
          <c:yMode val="edge"/>
          <c:x val="0.29046733411717202"/>
          <c:y val="4.5197740112994399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9.7124065882886995E-2"/>
          <c:y val="0.3127361526279350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F9E-4578-BC91-C01F8AC413B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F9E-4578-BC91-C01F8AC413B2}"/>
              </c:ext>
            </c:extLst>
          </c:dPt>
          <c:dPt>
            <c:idx val="2"/>
            <c:bubble3D val="0"/>
            <c:explosion val="7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F9E-4578-BC91-C01F8AC413B2}"/>
              </c:ext>
            </c:extLst>
          </c:dPt>
          <c:dPt>
            <c:idx val="3"/>
            <c:bubble3D val="0"/>
            <c:explosion val="8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F9E-4578-BC91-C01F8AC413B2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F9E-4578-BC91-C01F8AC413B2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F9E-4578-BC91-C01F8AC413B2}"/>
                </c:ext>
              </c:extLst>
            </c:dLbl>
            <c:dLbl>
              <c:idx val="2"/>
              <c:layout>
                <c:manualLayout>
                  <c:x val="7.0099741603288898E-2"/>
                  <c:y val="9.92631718834237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F9E-4578-BC91-C01F8AC413B2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F9E-4578-BC91-C01F8AC413B2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TITUL'!$C$371:$C$373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TITUL'!$E$371:$E$373</c:f>
              <c:numCache>
                <c:formatCode>0.0%</c:formatCode>
                <c:ptCount val="3"/>
                <c:pt idx="0">
                  <c:v>0.96739130434782605</c:v>
                </c:pt>
                <c:pt idx="1">
                  <c:v>2.3715415019762844E-2</c:v>
                </c:pt>
                <c:pt idx="2">
                  <c:v>8.8932806324110679E-3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48F-4FDA-975E-1E2B57D6068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079667037489039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en Disseny Ind. i Desenv. de Productes (ETSED)</a:t>
            </a:r>
          </a:p>
        </c:rich>
      </c:tx>
      <c:layout>
        <c:manualLayout>
          <c:xMode val="edge"/>
          <c:yMode val="edge"/>
          <c:x val="0.209846498641822"/>
          <c:y val="7.3700263928189198E-3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CDC-4CBF-A829-206BD0FE5A5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CDC-4CBF-A829-206BD0FE5A51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CDC-4CBF-A829-206BD0FE5A5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CDC-4CBF-A829-206BD0FE5A51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CDC-4CBF-A829-206BD0FE5A51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CDC-4CBF-A829-206BD0FE5A51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CDC-4CBF-A829-206BD0FE5A51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TITUL'!$C$102:$C$104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TITUL'!$E$102:$E$104</c:f>
              <c:numCache>
                <c:formatCode>0.0%</c:formatCode>
                <c:ptCount val="3"/>
                <c:pt idx="0">
                  <c:v>0.90534370855486312</c:v>
                </c:pt>
                <c:pt idx="1">
                  <c:v>2.0656549652007562E-2</c:v>
                </c:pt>
                <c:pt idx="2">
                  <c:v>7.3999741793129348E-2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926-4768-B70D-1DFBDC0063A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Aeroespacial (ETSED)</a:t>
            </a:r>
          </a:p>
        </c:rich>
      </c:tx>
      <c:layout>
        <c:manualLayout>
          <c:xMode val="edge"/>
          <c:yMode val="edge"/>
          <c:x val="0.209846498641822"/>
          <c:y val="7.3700263928189198E-3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F99-4825-A1F2-1E98542DC3B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F99-4825-A1F2-1E98542DC3BE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F99-4825-A1F2-1E98542DC3B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F99-4825-A1F2-1E98542DC3BE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F99-4825-A1F2-1E98542DC3BE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F99-4825-A1F2-1E98542DC3BE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F99-4825-A1F2-1E98542DC3BE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TITUL'!$C$106:$C$108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TITUL'!$E$106:$E$108</c:f>
              <c:numCache>
                <c:formatCode>0.0%</c:formatCode>
                <c:ptCount val="3"/>
                <c:pt idx="0">
                  <c:v>0.6247921410115379</c:v>
                </c:pt>
                <c:pt idx="1">
                  <c:v>0.33996776586763539</c:v>
                </c:pt>
                <c:pt idx="2">
                  <c:v>3.5240093120826828E-2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459-4A76-8D8E-D86F9CB7861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Elèctrica (ETSED)</a:t>
            </a:r>
          </a:p>
        </c:rich>
      </c:tx>
      <c:layout>
        <c:manualLayout>
          <c:xMode val="edge"/>
          <c:yMode val="edge"/>
          <c:x val="0.203841671138766"/>
          <c:y val="5.1590184749732503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CB2-4833-9C4D-1AC3D37CC3A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B2-4833-9C4D-1AC3D37CC3AB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CB2-4833-9C4D-1AC3D37CC3A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CB2-4833-9C4D-1AC3D37CC3AB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CB2-4833-9C4D-1AC3D37CC3AB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CB2-4833-9C4D-1AC3D37CC3AB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CB2-4833-9C4D-1AC3D37CC3AB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TITUL'!$C$110:$C$112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TITUL'!$E$110:$E$112</c:f>
              <c:numCache>
                <c:formatCode>0.0%</c:formatCode>
                <c:ptCount val="3"/>
                <c:pt idx="0">
                  <c:v>0.89886762983209689</c:v>
                </c:pt>
                <c:pt idx="1">
                  <c:v>5.2713783678250685E-2</c:v>
                </c:pt>
                <c:pt idx="2">
                  <c:v>4.8418586489652485E-2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ECE-4921-8027-AC299D3827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Elesctrònica Industrial i Automàtica (ETSED)</a:t>
            </a:r>
          </a:p>
        </c:rich>
      </c:tx>
      <c:layout>
        <c:manualLayout>
          <c:xMode val="edge"/>
          <c:yMode val="edge"/>
          <c:x val="0.203841671138766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A50-47BF-B97A-D59723446BE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A50-47BF-B97A-D59723446BE0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A50-47BF-B97A-D59723446BE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A50-47BF-B97A-D59723446BE0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A50-47BF-B97A-D59723446BE0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A50-47BF-B97A-D59723446BE0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A50-47BF-B97A-D59723446BE0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TITUL'!$C$114:$C$116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TITUL'!$E$114:$E$116</c:f>
              <c:numCache>
                <c:formatCode>0.0%</c:formatCode>
                <c:ptCount val="3"/>
                <c:pt idx="0">
                  <c:v>0.89035651387500592</c:v>
                </c:pt>
                <c:pt idx="1">
                  <c:v>8.1691179970488845E-2</c:v>
                </c:pt>
                <c:pt idx="2">
                  <c:v>2.795230615450521E-2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DF6-450A-8545-57B2F8CDC4C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Mecànica (ETSED)</a:t>
            </a:r>
          </a:p>
        </c:rich>
      </c:tx>
      <c:layout>
        <c:manualLayout>
          <c:xMode val="edge"/>
          <c:yMode val="edge"/>
          <c:x val="0.203841671138766"/>
          <c:y val="5.1590184749732503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EAB-40F5-98E8-56878F6445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EAB-40F5-98E8-56878F6445FD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EAB-40F5-98E8-56878F6445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EAB-40F5-98E8-56878F6445FD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EAB-40F5-98E8-56878F6445FD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EAB-40F5-98E8-56878F6445FD}"/>
                </c:ext>
              </c:extLst>
            </c:dLbl>
            <c:dLbl>
              <c:idx val="1"/>
              <c:layout>
                <c:manualLayout>
                  <c:x val="-1.8014482509166801E-2"/>
                  <c:y val="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EAB-40F5-98E8-56878F6445FD}"/>
                </c:ext>
              </c:extLst>
            </c:dLbl>
            <c:dLbl>
              <c:idx val="2"/>
              <c:layout>
                <c:manualLayout>
                  <c:x val="5.4043447527500503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EAB-40F5-98E8-56878F6445FD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EAB-40F5-98E8-56878F6445FD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TITUL'!$C$118:$C$120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TITUL'!$E$118:$E$120</c:f>
              <c:numCache>
                <c:formatCode>0.0%</c:formatCode>
                <c:ptCount val="3"/>
                <c:pt idx="0">
                  <c:v>0.94932660967960159</c:v>
                </c:pt>
                <c:pt idx="1">
                  <c:v>2.7673574810897241E-2</c:v>
                </c:pt>
                <c:pt idx="2">
                  <c:v>2.299981550950126E-2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F8-41E5-9200-B4B93741A3B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Fonaments de l'Arquitectura (ETSA)</a:t>
            </a:r>
          </a:p>
        </c:rich>
      </c:tx>
      <c:layout>
        <c:manualLayout>
          <c:xMode val="edge"/>
          <c:yMode val="edge"/>
          <c:x val="0.203841671138766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3FC-4389-A463-A00B568D7D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3FC-4389-A463-A00B568D7D27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3FC-4389-A463-A00B568D7D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3FC-4389-A463-A00B568D7D27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3FC-4389-A463-A00B568D7D27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FC-4389-A463-A00B568D7D27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3FC-4389-A463-A00B568D7D27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TITUL'!$C$68:$C$70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TITUL'!$E$68:$E$70</c:f>
              <c:numCache>
                <c:formatCode>0.0%</c:formatCode>
                <c:ptCount val="3"/>
                <c:pt idx="0">
                  <c:v>0.71936976888047521</c:v>
                </c:pt>
                <c:pt idx="1">
                  <c:v>0.13430421917971572</c:v>
                </c:pt>
                <c:pt idx="2">
                  <c:v>0.14632601193980907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8E8-405A-AD66-9B8545CE93E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Arquitectura Tècnica (ETSEE)</a:t>
            </a:r>
          </a:p>
        </c:rich>
      </c:tx>
      <c:layout>
        <c:manualLayout>
          <c:xMode val="edge"/>
          <c:yMode val="edge"/>
          <c:x val="0.203841671138766"/>
          <c:y val="5.1590184749732503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F8D-4C53-A5D0-1C16F43053E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F8D-4C53-A5D0-1C16F43053E3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F8D-4C53-A5D0-1C16F43053E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F8D-4C53-A5D0-1C16F43053E3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F8D-4C53-A5D0-1C16F43053E3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8D-4C53-A5D0-1C16F43053E3}"/>
                </c:ext>
              </c:extLst>
            </c:dLbl>
            <c:dLbl>
              <c:idx val="1"/>
              <c:layout>
                <c:manualLayout>
                  <c:x val="-1.8014482509166801E-2"/>
                  <c:y val="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F8D-4C53-A5D0-1C16F43053E3}"/>
                </c:ext>
              </c:extLst>
            </c:dLbl>
            <c:dLbl>
              <c:idx val="2"/>
              <c:layout>
                <c:manualLayout>
                  <c:x val="5.4043447527500503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F8D-4C53-A5D0-1C16F43053E3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F8D-4C53-A5D0-1C16F43053E3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TITUL'!$C$91:$C$93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TITUL'!$E$91:$E$93</c:f>
              <c:numCache>
                <c:formatCode>0.0%</c:formatCode>
                <c:ptCount val="3"/>
                <c:pt idx="0">
                  <c:v>0.88531965438223981</c:v>
                </c:pt>
                <c:pt idx="1">
                  <c:v>7.9992431727878566E-2</c:v>
                </c:pt>
                <c:pt idx="2">
                  <c:v>3.4687913889881641E-2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EE5-478F-A278-78701147149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Disseny Arquitectònic d'Interiors (ETSA)</a:t>
            </a:r>
          </a:p>
        </c:rich>
      </c:tx>
      <c:layout>
        <c:manualLayout>
          <c:xMode val="edge"/>
          <c:yMode val="edge"/>
          <c:x val="0.203841671138766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8F8-41CB-AEDC-BC29B4A13D0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8F8-41CB-AEDC-BC29B4A13D07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8F8-41CB-AEDC-BC29B4A13D0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8F8-41CB-AEDC-BC29B4A13D07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8F8-41CB-AEDC-BC29B4A13D07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8F8-41CB-AEDC-BC29B4A13D07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8F8-41CB-AEDC-BC29B4A13D07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TITUL'!$C$68:$C$70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TITUL'!$E$72:$E$74</c:f>
              <c:numCache>
                <c:formatCode>0.0%</c:formatCode>
                <c:ptCount val="3"/>
                <c:pt idx="0">
                  <c:v>0.71415627984425889</c:v>
                </c:pt>
                <c:pt idx="1">
                  <c:v>5.2932389744594362E-2</c:v>
                </c:pt>
                <c:pt idx="2">
                  <c:v>0.23291133041114676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DAC6-44FB-BDFC-CABF8D63FA9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lang="ca-ES"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Màster Hab. d'Arquitectura (ETSA)</a:t>
            </a:r>
          </a:p>
        </c:rich>
      </c:tx>
      <c:layout>
        <c:manualLayout>
          <c:xMode val="edge"/>
          <c:yMode val="edge"/>
          <c:x val="0.32214481090703601"/>
          <c:y val="5.1590184749732503E-2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lang="ca-ES"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6F7-412B-8C7B-8F0F8BC441A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6F7-412B-8C7B-8F0F8BC441A2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6F7-412B-8C7B-8F0F8BC441A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6F7-412B-8C7B-8F0F8BC441A2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6F7-412B-8C7B-8F0F8BC441A2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6F7-412B-8C7B-8F0F8BC441A2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6F7-412B-8C7B-8F0F8BC441A2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TITUL'!$C$76:$C$78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TITUL'!$E$76:$E$78</c:f>
              <c:numCache>
                <c:formatCode>0.0%</c:formatCode>
                <c:ptCount val="3"/>
                <c:pt idx="0">
                  <c:v>0.84794575426205909</c:v>
                </c:pt>
                <c:pt idx="1">
                  <c:v>8.1591168746383363E-2</c:v>
                </c:pt>
                <c:pt idx="2">
                  <c:v>7.0463076991557488E-2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61A-4DC6-94A0-E83281A9329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 Agroalimentària i del M. R. (ETSEAMN)</a:t>
            </a:r>
          </a:p>
        </c:rich>
      </c:tx>
      <c:layout>
        <c:manualLayout>
          <c:xMode val="edge"/>
          <c:yMode val="edge"/>
          <c:x val="0.203841671138766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797-48E4-87B5-9BF467A3AE4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797-48E4-87B5-9BF467A3AE41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797-48E4-87B5-9BF467A3AE4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797-48E4-87B5-9BF467A3AE41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797-48E4-87B5-9BF467A3AE41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797-48E4-87B5-9BF467A3AE41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797-48E4-87B5-9BF467A3AE41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797-48E4-87B5-9BF467A3AE41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TITUL'!$C$68:$C$70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TITUL'!$E$164:$E$166</c:f>
              <c:numCache>
                <c:formatCode>0.0%</c:formatCode>
                <c:ptCount val="3"/>
                <c:pt idx="0">
                  <c:v>0.8935192458272978</c:v>
                </c:pt>
                <c:pt idx="1">
                  <c:v>1.4843971306603464E-2</c:v>
                </c:pt>
                <c:pt idx="2">
                  <c:v>9.163678286609872E-2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C61-4ADE-B889-853BC25C36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dels Forests i del M. N. (ETSEAMN)</a:t>
            </a:r>
          </a:p>
        </c:rich>
      </c:tx>
      <c:layout>
        <c:manualLayout>
          <c:xMode val="edge"/>
          <c:yMode val="edge"/>
          <c:x val="0.203841671138766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03E-41CE-9C8F-5ECE55D6E97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03E-41CE-9C8F-5ECE55D6E97D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03E-41CE-9C8F-5ECE55D6E97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03E-41CE-9C8F-5ECE55D6E97D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03E-41CE-9C8F-5ECE55D6E97D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03E-41CE-9C8F-5ECE55D6E97D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03E-41CE-9C8F-5ECE55D6E97D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03E-41CE-9C8F-5ECE55D6E97D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TITUL'!$C$68:$C$70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TITUL'!$E$168:$E$170</c:f>
              <c:numCache>
                <c:formatCode>0.0%</c:formatCode>
                <c:ptCount val="3"/>
                <c:pt idx="0">
                  <c:v>0.95919385690128345</c:v>
                </c:pt>
                <c:pt idx="1">
                  <c:v>1.6632938763063786E-2</c:v>
                </c:pt>
                <c:pt idx="2">
                  <c:v>2.4173204335652704E-2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10E-422E-981B-89559B19711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Biotecnologia (ETSEAMN)</a:t>
            </a:r>
          </a:p>
        </c:rich>
      </c:tx>
      <c:layout>
        <c:manualLayout>
          <c:xMode val="edge"/>
          <c:yMode val="edge"/>
          <c:x val="0.39599615123654502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103-4858-ABCE-4335115B51C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103-4858-ABCE-4335115B51CF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103-4858-ABCE-4335115B51C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103-4858-ABCE-4335115B51CF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103-4858-ABCE-4335115B51CF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103-4858-ABCE-4335115B51CF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8103-4858-ABCE-4335115B51CF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103-4858-ABCE-4335115B51CF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TITUL'!$C$68:$C$70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TITUL'!$E$172:$E$174</c:f>
              <c:numCache>
                <c:formatCode>0.0%</c:formatCode>
                <c:ptCount val="3"/>
                <c:pt idx="0">
                  <c:v>0.77779376222810448</c:v>
                </c:pt>
                <c:pt idx="1">
                  <c:v>0.11949015997237887</c:v>
                </c:pt>
                <c:pt idx="2">
                  <c:v>0.10271607779951664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9AF-42E6-9982-F2F296F6956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Ciència i Tecn. dels Aliments (ETSEAMN)</a:t>
            </a:r>
          </a:p>
        </c:rich>
      </c:tx>
      <c:layout>
        <c:manualLayout>
          <c:xMode val="edge"/>
          <c:yMode val="edge"/>
          <c:x val="0.39599615123654502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AB7-4533-B6B4-453839D4142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AB7-4533-B6B4-453839D41428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AB7-4533-B6B4-453839D4142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AB7-4533-B6B4-453839D41428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AB7-4533-B6B4-453839D41428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AB7-4533-B6B4-453839D41428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AB7-4533-B6B4-453839D41428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AB7-4533-B6B4-453839D41428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TITUL'!$C$68:$C$70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TITUL'!$E$176:$E$178</c:f>
              <c:numCache>
                <c:formatCode>0.0%</c:formatCode>
                <c:ptCount val="3"/>
                <c:pt idx="0">
                  <c:v>0.93751424447314446</c:v>
                </c:pt>
                <c:pt idx="1">
                  <c:v>1.1395578515535973E-2</c:v>
                </c:pt>
                <c:pt idx="2">
                  <c:v>5.1090177011319612E-2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DF4-4567-9F46-74A12ED40FC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Màster Hab. en Eng. Agronòmica (ETSEAMN)</a:t>
            </a:r>
          </a:p>
        </c:rich>
      </c:tx>
      <c:layout>
        <c:manualLayout>
          <c:xMode val="edge"/>
          <c:yMode val="edge"/>
          <c:x val="0.39599615123654502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B83-4A4C-B2C7-C4BFA117D248}"/>
              </c:ext>
            </c:extLst>
          </c:dPt>
          <c:dPt>
            <c:idx val="1"/>
            <c:bubble3D val="0"/>
            <c:explosion val="7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B83-4A4C-B2C7-C4BFA117D248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B83-4A4C-B2C7-C4BFA117D24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B83-4A4C-B2C7-C4BFA117D248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B83-4A4C-B2C7-C4BFA117D248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B83-4A4C-B2C7-C4BFA117D248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B83-4A4C-B2C7-C4BFA117D248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B83-4A4C-B2C7-C4BFA117D248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TITUL'!$C$192:$C$193</c:f>
              <c:strCache>
                <c:ptCount val="2"/>
                <c:pt idx="0">
                  <c:v>CASTELLÀ</c:v>
                </c:pt>
                <c:pt idx="1">
                  <c:v>VALENCIÀ</c:v>
                </c:pt>
              </c:strCache>
            </c:strRef>
          </c:cat>
          <c:val>
            <c:numRef>
              <c:f>'Per TITUL'!$E$192:$E$193</c:f>
              <c:numCache>
                <c:formatCode>0.0%</c:formatCode>
                <c:ptCount val="2"/>
                <c:pt idx="0">
                  <c:v>1</c:v>
                </c:pt>
                <c:pt idx="1">
                  <c:v>3.2980385349765662E-2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8E2-4364-B139-8C924D29FCE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Informàtica (</a:t>
            </a:r>
            <a:r>
              <a:rPr lang="ca-ES" sz="1000" b="0" i="0" u="none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ETSEInf</a:t>
            </a: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)</a:t>
            </a:r>
          </a:p>
        </c:rich>
      </c:tx>
      <c:layout>
        <c:manualLayout>
          <c:xMode val="edge"/>
          <c:yMode val="edge"/>
          <c:x val="0.32393822119987797"/>
          <c:y val="3.685013196409459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49A-438F-8D6C-D2851B85173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49A-438F-8D6C-D2851B851738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49A-438F-8D6C-D2851B85173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49A-438F-8D6C-D2851B851738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49A-438F-8D6C-D2851B851738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49A-438F-8D6C-D2851B851738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49A-438F-8D6C-D2851B851738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49A-438F-8D6C-D2851B851738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TITUL'!$C$68:$C$70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TITUL'!$E$144:$E$146</c:f>
              <c:numCache>
                <c:formatCode>0.0%</c:formatCode>
                <c:ptCount val="3"/>
                <c:pt idx="0">
                  <c:v>0.76312230591950825</c:v>
                </c:pt>
                <c:pt idx="1">
                  <c:v>0.12003195552900003</c:v>
                </c:pt>
                <c:pt idx="2">
                  <c:v>0.11684573855149159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64-468F-92F3-F47D47CC528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Ciència de Dades (</a:t>
            </a:r>
            <a:r>
              <a:rPr lang="ca-ES" sz="1000" b="0" i="0" u="none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ETSEInf</a:t>
            </a: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)</a:t>
            </a:r>
          </a:p>
        </c:rich>
      </c:tx>
      <c:layout>
        <c:manualLayout>
          <c:xMode val="edge"/>
          <c:yMode val="edge"/>
          <c:x val="0.29991891118765601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A17-4667-8A3F-47B08328E1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A17-4667-8A3F-47B08328E1BD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A17-4667-8A3F-47B08328E1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A17-4667-8A3F-47B08328E1BD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A17-4667-8A3F-47B08328E1BD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A17-4667-8A3F-47B08328E1BD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A17-4667-8A3F-47B08328E1BD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A17-4667-8A3F-47B08328E1BD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TITUL'!$C$68:$C$70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TITUL'!$E$148:$E$149</c:f>
              <c:numCache>
                <c:formatCode>0.0%</c:formatCode>
                <c:ptCount val="2"/>
                <c:pt idx="0">
                  <c:v>0.81093945720250526</c:v>
                </c:pt>
                <c:pt idx="1">
                  <c:v>0.18906054279749479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88A9-46BE-B66B-364ACEC6640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Informàtica Ind. i Robòtica (ETSEInf)</a:t>
            </a:r>
          </a:p>
        </c:rich>
      </c:tx>
      <c:layout>
        <c:manualLayout>
          <c:xMode val="edge"/>
          <c:yMode val="edge"/>
          <c:x val="0.32393822119987797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E6-4F54-A311-7D54EF729CF3}"/>
              </c:ext>
            </c:extLst>
          </c:dPt>
          <c:dPt>
            <c:idx val="1"/>
            <c:bubble3D val="0"/>
            <c:explosion val="9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E6-4F54-A311-7D54EF729CF3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2E6-4F54-A311-7D54EF729C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2E6-4F54-A311-7D54EF729CF3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2E6-4F54-A311-7D54EF729CF3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E6-4F54-A311-7D54EF729CF3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E6-4F54-A311-7D54EF729CF3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E6-4F54-A311-7D54EF729CF3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TITUL'!$C$151:$C$152</c:f>
              <c:strCache>
                <c:ptCount val="2"/>
                <c:pt idx="0">
                  <c:v>CASTELLÀ</c:v>
                </c:pt>
                <c:pt idx="1">
                  <c:v>VALENCIÀ</c:v>
                </c:pt>
              </c:strCache>
            </c:strRef>
          </c:cat>
          <c:val>
            <c:numRef>
              <c:f>'Per TITUL'!$E$151:$E$152</c:f>
              <c:numCache>
                <c:formatCode>0.0%</c:formatCode>
                <c:ptCount val="2"/>
                <c:pt idx="0">
                  <c:v>0.98427947598253274</c:v>
                </c:pt>
                <c:pt idx="1">
                  <c:v>1.5720524017467249E-2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8E4-48EC-956C-B26E1E99D83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Màster en Eng. Informàtica (ETSEInf)</a:t>
            </a:r>
          </a:p>
        </c:rich>
      </c:tx>
      <c:layout>
        <c:manualLayout>
          <c:xMode val="edge"/>
          <c:yMode val="edge"/>
          <c:x val="0.32393822119987797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546-44BA-87CD-1B7E3B412B49}"/>
              </c:ext>
            </c:extLst>
          </c:dPt>
          <c:dPt>
            <c:idx val="1"/>
            <c:bubble3D val="0"/>
            <c:explosion val="9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546-44BA-87CD-1B7E3B412B49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546-44BA-87CD-1B7E3B412B4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546-44BA-87CD-1B7E3B412B49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546-44BA-87CD-1B7E3B412B49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46-44BA-87CD-1B7E3B412B49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546-44BA-87CD-1B7E3B412B49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546-44BA-87CD-1B7E3B412B49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TITUL'!$C$156:$C$157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TITUL'!$E$156:$E$157</c:f>
              <c:numCache>
                <c:formatCode>0.0%</c:formatCode>
                <c:ptCount val="2"/>
                <c:pt idx="0">
                  <c:v>0.94736842105263153</c:v>
                </c:pt>
                <c:pt idx="1">
                  <c:v>5.2631578947368418E-2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3E9-44E7-8DC9-DEFCDC2289A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</a:t>
            </a:r>
            <a:r>
              <a:rPr lang="ca-ES" sz="1000" b="0" i="0" u="none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Eng. en Disseny Ind. i Desenv. de Productes </a:t>
            </a: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(EPSA)</a:t>
            </a:r>
          </a:p>
        </c:rich>
      </c:tx>
      <c:layout>
        <c:manualLayout>
          <c:xMode val="edge"/>
          <c:yMode val="edge"/>
          <c:x val="0.28597457290973199"/>
          <c:y val="2.94801658812044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552-4C9E-9A4A-4E365862D69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552-4C9E-9A4A-4E365862D69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552-4C9E-9A4A-4E365862D69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552-4C9E-9A4A-4E365862D699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552-4C9E-9A4A-4E365862D69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52-4C9E-9A4A-4E365862D69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52-4C9E-9A4A-4E365862D699}"/>
                </c:ext>
              </c:extLst>
            </c:dLbl>
            <c:dLbl>
              <c:idx val="3"/>
              <c:layout>
                <c:manualLayout>
                  <c:x val="-7.3164537969902799E-2"/>
                  <c:y val="9.33535657958156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52-4C9E-9A4A-4E365862D699}"/>
                </c:ext>
              </c:extLst>
            </c:dLbl>
            <c:dLbl>
              <c:idx val="4"/>
              <c:layout>
                <c:manualLayout>
                  <c:x val="9.8559292511563298E-2"/>
                  <c:y val="2.231349345558699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52-4C9E-9A4A-4E365862D699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TITUL'!$C$10:$C$14</c:f>
              <c:strCache>
                <c:ptCount val="5"/>
                <c:pt idx="0">
                  <c:v>ALEMANY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TITUL'!$E$10:$E$14</c:f>
              <c:numCache>
                <c:formatCode>0.0%</c:formatCode>
                <c:ptCount val="5"/>
                <c:pt idx="0">
                  <c:v>1.4145938936696923E-2</c:v>
                </c:pt>
                <c:pt idx="1">
                  <c:v>0.91642107744901569</c:v>
                </c:pt>
                <c:pt idx="2">
                  <c:v>1.4145938936696923E-2</c:v>
                </c:pt>
                <c:pt idx="3">
                  <c:v>4.0669574443003655E-2</c:v>
                </c:pt>
                <c:pt idx="4">
                  <c:v>1.4617470234586823E-2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862-41DA-ABDB-46EBD0A8ACB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6807969841058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</a:t>
            </a:r>
            <a:r>
              <a:rPr lang="ca-ES" sz="1000" b="0" i="0" u="none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Eng. Informàtica </a:t>
            </a: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(EPSA)</a:t>
            </a:r>
          </a:p>
        </c:rich>
      </c:tx>
      <c:layout>
        <c:manualLayout>
          <c:xMode val="edge"/>
          <c:yMode val="edge"/>
          <c:x val="0.28597457290973199"/>
          <c:y val="2.94801658812044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969-4AEE-A332-0314B595E65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969-4AEE-A332-0314B595E65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969-4AEE-A332-0314B595E65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969-4AEE-A332-0314B595E652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969-4AEE-A332-0314B595E652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969-4AEE-A332-0314B595E652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969-4AEE-A332-0314B595E652}"/>
                </c:ext>
              </c:extLst>
            </c:dLbl>
            <c:dLbl>
              <c:idx val="3"/>
              <c:layout>
                <c:manualLayout>
                  <c:x val="-7.3164537969902799E-2"/>
                  <c:y val="9.33535657958156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969-4AEE-A332-0314B595E652}"/>
                </c:ext>
              </c:extLst>
            </c:dLbl>
            <c:dLbl>
              <c:idx val="4"/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E969-4AEE-A332-0314B595E652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TITUL'!$C$16:$C$20</c:f>
              <c:strCache>
                <c:ptCount val="5"/>
                <c:pt idx="0">
                  <c:v>ALEMANY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TITUL'!$E$16:$E$20</c:f>
              <c:numCache>
                <c:formatCode>0.0%</c:formatCode>
                <c:ptCount val="5"/>
                <c:pt idx="0">
                  <c:v>9.4004595780238145E-3</c:v>
                </c:pt>
                <c:pt idx="1">
                  <c:v>0.79214539377480675</c:v>
                </c:pt>
                <c:pt idx="2">
                  <c:v>9.4004595780238145E-3</c:v>
                </c:pt>
                <c:pt idx="3">
                  <c:v>0.10967202841027784</c:v>
                </c:pt>
                <c:pt idx="4">
                  <c:v>7.9381658658867774E-2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28D-42C2-970B-CE83DDA44D1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6807969841058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</a:t>
            </a:r>
            <a:r>
              <a:rPr lang="ca-ES" sz="1000" b="0" i="0" u="none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Adm. i Direcció d'Empreses </a:t>
            </a: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(EPSA)</a:t>
            </a:r>
          </a:p>
        </c:rich>
      </c:tx>
      <c:layout>
        <c:manualLayout>
          <c:xMode val="edge"/>
          <c:yMode val="edge"/>
          <c:x val="0.42784867668579801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4D9-4BE2-A39A-3B6D42DAFAD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4D9-4BE2-A39A-3B6D42DAFAD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4D9-4BE2-A39A-3B6D42DAFAD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4D9-4BE2-A39A-3B6D42DAFADB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4D9-4BE2-A39A-3B6D42DAFADB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4D9-4BE2-A39A-3B6D42DAFAD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4D9-4BE2-A39A-3B6D42DAFADB}"/>
                </c:ext>
              </c:extLst>
            </c:dLbl>
            <c:dLbl>
              <c:idx val="3"/>
              <c:layout>
                <c:manualLayout>
                  <c:x val="-2.2273647919966101E-3"/>
                  <c:y val="9.33556020325020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4D9-4BE2-A39A-3B6D42DAFADB}"/>
                </c:ext>
              </c:extLst>
            </c:dLbl>
            <c:dLbl>
              <c:idx val="4"/>
              <c:layout>
                <c:manualLayout>
                  <c:x val="9.8559292511563298E-2"/>
                  <c:y val="2.231349345558699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04D9-4BE2-A39A-3B6D42DAFADB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TITUL'!$C$22:$C$26</c:f>
              <c:strCache>
                <c:ptCount val="5"/>
                <c:pt idx="0">
                  <c:v>ALEMANY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TITUL'!$E$22:$E$26</c:f>
              <c:numCache>
                <c:formatCode>0.0%</c:formatCode>
                <c:ptCount val="5"/>
                <c:pt idx="0">
                  <c:v>1.0583254938852305E-2</c:v>
                </c:pt>
                <c:pt idx="1">
                  <c:v>0.81773283160865473</c:v>
                </c:pt>
                <c:pt idx="2">
                  <c:v>1.0583254938852305E-2</c:v>
                </c:pt>
                <c:pt idx="3">
                  <c:v>9.6425211665098778E-2</c:v>
                </c:pt>
                <c:pt idx="4">
                  <c:v>6.4675446848541859E-2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9E4-49CC-ACB1-F992AE4CD88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6807969841058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</a:t>
            </a:r>
            <a:r>
              <a:rPr lang="ca-ES" sz="1000" b="0" i="0" u="none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Eng. Elèctrica </a:t>
            </a: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(EPSA)</a:t>
            </a:r>
          </a:p>
        </c:rich>
      </c:tx>
      <c:layout>
        <c:manualLayout>
          <c:xMode val="edge"/>
          <c:yMode val="edge"/>
          <c:x val="0.42784867668579801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C78-4476-9775-62BE84CED95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C78-4476-9775-62BE84CED95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C78-4476-9775-62BE84CED95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C78-4476-9775-62BE84CED95A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C78-4476-9775-62BE84CED95A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C78-4476-9775-62BE84CED95A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C78-4476-9775-62BE84CED95A}"/>
                </c:ext>
              </c:extLst>
            </c:dLbl>
            <c:dLbl>
              <c:idx val="3"/>
              <c:layout>
                <c:manualLayout>
                  <c:x val="-2.2273647919966101E-3"/>
                  <c:y val="9.33556020325020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C78-4476-9775-62BE84CED95A}"/>
                </c:ext>
              </c:extLst>
            </c:dLbl>
            <c:dLbl>
              <c:idx val="4"/>
              <c:layout>
                <c:manualLayout>
                  <c:x val="9.8559292511563298E-2"/>
                  <c:y val="2.231349345558699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C78-4476-9775-62BE84CED95A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TITUL'!$C$28:$C$32</c:f>
              <c:strCache>
                <c:ptCount val="5"/>
                <c:pt idx="0">
                  <c:v>ALEMANY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TITUL'!$E$28:$E$32</c:f>
              <c:numCache>
                <c:formatCode>0.0%</c:formatCode>
                <c:ptCount val="5"/>
                <c:pt idx="0">
                  <c:v>1.8697413524462452E-2</c:v>
                </c:pt>
                <c:pt idx="1">
                  <c:v>0.88781551885322529</c:v>
                </c:pt>
                <c:pt idx="2">
                  <c:v>1.8697413524462452E-2</c:v>
                </c:pt>
                <c:pt idx="3">
                  <c:v>2.8046120286693677E-2</c:v>
                </c:pt>
                <c:pt idx="4">
                  <c:v>4.6743533811156125E-2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B7B-4FB6-8BC2-87AC51DF2C8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6807969841058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</a:t>
            </a:r>
            <a:r>
              <a:rPr lang="ca-ES" sz="1000" b="0" i="0" u="none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Eng. Mecànica </a:t>
            </a: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(EPSA)</a:t>
            </a:r>
          </a:p>
        </c:rich>
      </c:tx>
      <c:layout>
        <c:manualLayout>
          <c:xMode val="edge"/>
          <c:yMode val="edge"/>
          <c:x val="0.42784867668579801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5EA-4F19-AA7E-DF780FC18DA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5EA-4F19-AA7E-DF780FC18DA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5EA-4F19-AA7E-DF780FC18DA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5EA-4F19-AA7E-DF780FC18DA9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5EA-4F19-AA7E-DF780FC18DA9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5EA-4F19-AA7E-DF780FC18DA9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5EA-4F19-AA7E-DF780FC18DA9}"/>
                </c:ext>
              </c:extLst>
            </c:dLbl>
            <c:dLbl>
              <c:idx val="3"/>
              <c:layout>
                <c:manualLayout>
                  <c:x val="-1.8597464825768E-2"/>
                  <c:y val="1.9655338104312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5EA-4F19-AA7E-DF780FC18DA9}"/>
                </c:ext>
              </c:extLst>
            </c:dLbl>
            <c:dLbl>
              <c:idx val="4"/>
              <c:layout>
                <c:manualLayout>
                  <c:x val="6.0362273321377197E-2"/>
                  <c:y val="2.0369128062039499E-4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5EA-4F19-AA7E-DF780FC18DA9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TITUL'!$C$34:$C$38</c:f>
              <c:strCache>
                <c:ptCount val="5"/>
                <c:pt idx="0">
                  <c:v>ALEMANY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TITUL'!$E$34:$E$38</c:f>
              <c:numCache>
                <c:formatCode>0.0%</c:formatCode>
                <c:ptCount val="5"/>
                <c:pt idx="0">
                  <c:v>9.058654789763719E-3</c:v>
                </c:pt>
                <c:pt idx="1">
                  <c:v>0.88623839359855061</c:v>
                </c:pt>
                <c:pt idx="2">
                  <c:v>9.058654789763719E-3</c:v>
                </c:pt>
                <c:pt idx="3">
                  <c:v>2.2646636974409301E-2</c:v>
                </c:pt>
                <c:pt idx="4">
                  <c:v>7.299765984751265E-2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829-4D8A-A6C6-9F1FF47A851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6807969841058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</a:t>
            </a:r>
            <a:r>
              <a:rPr lang="ca-ES" sz="1000" b="0" i="0" u="none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Eng. Química </a:t>
            </a: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(EPSA)</a:t>
            </a:r>
          </a:p>
        </c:rich>
      </c:tx>
      <c:layout>
        <c:manualLayout>
          <c:xMode val="edge"/>
          <c:yMode val="edge"/>
          <c:x val="0.42784867668579801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8BA-489F-8612-EAD69AE8001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8BA-489F-8612-EAD69AE80011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8BA-489F-8612-EAD69AE8001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8BA-489F-8612-EAD69AE80011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8BA-489F-8612-EAD69AE80011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8BA-489F-8612-EAD69AE80011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8BA-489F-8612-EAD69AE80011}"/>
                </c:ext>
              </c:extLst>
            </c:dLbl>
            <c:dLbl>
              <c:idx val="3"/>
              <c:layout>
                <c:manualLayout>
                  <c:x val="-1.8597464825768E-2"/>
                  <c:y val="1.9655338104312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8BA-489F-8612-EAD69AE80011}"/>
                </c:ext>
              </c:extLst>
            </c:dLbl>
            <c:dLbl>
              <c:idx val="4"/>
              <c:layout>
                <c:manualLayout>
                  <c:x val="6.0362273321377197E-2"/>
                  <c:y val="2.0369128062039499E-4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8BA-489F-8612-EAD69AE80011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TITUL'!$C$40:$C$44</c:f>
              <c:strCache>
                <c:ptCount val="5"/>
                <c:pt idx="0">
                  <c:v>ALEMANY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TITUL'!$E$40:$E$44</c:f>
              <c:numCache>
                <c:formatCode>0.0%</c:formatCode>
                <c:ptCount val="5"/>
                <c:pt idx="0">
                  <c:v>6.7939910923227901E-3</c:v>
                </c:pt>
                <c:pt idx="1">
                  <c:v>0.32807428096927604</c:v>
                </c:pt>
                <c:pt idx="2">
                  <c:v>6.7939910923227901E-3</c:v>
                </c:pt>
                <c:pt idx="3">
                  <c:v>1.358798218464558E-2</c:v>
                </c:pt>
                <c:pt idx="4">
                  <c:v>3.661206310862837E-2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6AC-42FD-8BD0-58BA93E7498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6807969841058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</a:t>
            </a:r>
            <a:r>
              <a:rPr lang="ca-ES" sz="1000" b="0" i="0" u="none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Informàtica Ind. i Robòtica </a:t>
            </a: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(EPSA)</a:t>
            </a:r>
          </a:p>
        </c:rich>
      </c:tx>
      <c:layout>
        <c:manualLayout>
          <c:xMode val="edge"/>
          <c:yMode val="edge"/>
          <c:x val="0.42784867668579801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40D-41DD-980D-089A7569C9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40D-41DD-980D-089A7569C90B}"/>
              </c:ext>
            </c:extLst>
          </c:dPt>
          <c:dPt>
            <c:idx val="2"/>
            <c:bubble3D val="0"/>
            <c:explosion val="1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40D-41DD-980D-089A7569C9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40D-41DD-980D-089A7569C90B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40D-41DD-980D-089A7569C90B}"/>
              </c:ext>
            </c:extLst>
          </c:dPt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TITUL'!$C$46:$C$48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TITUL'!$E$46:$E$48</c:f>
              <c:numCache>
                <c:formatCode>0.0%</c:formatCode>
                <c:ptCount val="3"/>
                <c:pt idx="0">
                  <c:v>0.8345588235294118</c:v>
                </c:pt>
                <c:pt idx="1">
                  <c:v>3.3088235294117647E-2</c:v>
                </c:pt>
                <c:pt idx="2">
                  <c:v>0.13235294117647059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BBF-4963-A749-30419A11AEC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68079698410588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Ciències Ambientals (EPSG)</a:t>
            </a:r>
          </a:p>
        </c:rich>
      </c:tx>
      <c:layout>
        <c:manualLayout>
          <c:xMode val="edge"/>
          <c:yMode val="edge"/>
          <c:x val="0.39599615123654502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320-44A6-8CDE-DAE7E4984F3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320-44A6-8CDE-DAE7E4984F34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5320-44A6-8CDE-DAE7E4984F3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5320-44A6-8CDE-DAE7E4984F34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5320-44A6-8CDE-DAE7E4984F34}"/>
              </c:ext>
            </c:extLst>
          </c:dPt>
          <c:dLbls>
            <c:dLbl>
              <c:idx val="0"/>
              <c:layout>
                <c:manualLayout>
                  <c:x val="3.0038322147175001E-2"/>
                  <c:y val="-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320-44A6-8CDE-DAE7E4984F34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320-44A6-8CDE-DAE7E4984F34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320-44A6-8CDE-DAE7E4984F34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TITUL'!$C$293:$C$295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TITUL'!$E$293:$E$295</c:f>
              <c:numCache>
                <c:formatCode>0.0%</c:formatCode>
                <c:ptCount val="3"/>
                <c:pt idx="0">
                  <c:v>0.84239713774597491</c:v>
                </c:pt>
                <c:pt idx="1">
                  <c:v>9.6601073345259386E-2</c:v>
                </c:pt>
                <c:pt idx="2">
                  <c:v>6.1001788908765654E-2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DA7-47A6-AC52-3B9A6364242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Turisme (EPSG)</a:t>
            </a:r>
          </a:p>
        </c:rich>
      </c:tx>
      <c:layout>
        <c:manualLayout>
          <c:xMode val="edge"/>
          <c:yMode val="edge"/>
          <c:x val="0.39599615123654502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2F2-4745-BAB8-8AE415AC619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2F2-4745-BAB8-8AE415AC619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92F2-4745-BAB8-8AE415AC619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92F2-4745-BAB8-8AE415AC6190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92F2-4745-BAB8-8AE415AC6190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F2-4745-BAB8-8AE415AC6190}"/>
                </c:ext>
              </c:extLst>
            </c:dLbl>
            <c:dLbl>
              <c:idx val="2"/>
              <c:layout>
                <c:manualLayout>
                  <c:x val="0"/>
                  <c:y val="-2.2110079178456799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2F2-4745-BAB8-8AE415AC6190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2F2-4745-BAB8-8AE415AC6190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TITUL'!$C$297:$C$301</c:f>
              <c:strCache>
                <c:ptCount val="5"/>
                <c:pt idx="0">
                  <c:v>ALEMANY</c:v>
                </c:pt>
                <c:pt idx="1">
                  <c:v>CASTELLÀ</c:v>
                </c:pt>
                <c:pt idx="2">
                  <c:v>FRANCÈS</c:v>
                </c:pt>
                <c:pt idx="3">
                  <c:v>ANGLÈS</c:v>
                </c:pt>
                <c:pt idx="4">
                  <c:v>VALENCIÀ</c:v>
                </c:pt>
              </c:strCache>
            </c:strRef>
          </c:cat>
          <c:val>
            <c:numRef>
              <c:f>'Per TITUL'!$E$297:$E$301</c:f>
              <c:numCache>
                <c:formatCode>0.0%</c:formatCode>
                <c:ptCount val="5"/>
                <c:pt idx="0">
                  <c:v>5.4595086442220199E-2</c:v>
                </c:pt>
                <c:pt idx="1">
                  <c:v>0.70177434030937214</c:v>
                </c:pt>
                <c:pt idx="2">
                  <c:v>5.4595086442220199E-2</c:v>
                </c:pt>
                <c:pt idx="3">
                  <c:v>0.1681073703366697</c:v>
                </c:pt>
                <c:pt idx="4">
                  <c:v>2.0928116469517741E-2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0EB-43FE-B45F-7F72833EF51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Comunicació Audiovisual (EPSG)</a:t>
            </a:r>
          </a:p>
        </c:rich>
      </c:tx>
      <c:layout>
        <c:manualLayout>
          <c:xMode val="edge"/>
          <c:yMode val="edge"/>
          <c:x val="0.39599615123654502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4CE-42A8-8BB8-7090E29EA65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4CE-42A8-8BB8-7090E29EA654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4CE-42A8-8BB8-7090E29EA65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4CE-42A8-8BB8-7090E29EA654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4CE-42A8-8BB8-7090E29EA654}"/>
              </c:ext>
            </c:extLst>
          </c:dPt>
          <c:dLbls>
            <c:dLbl>
              <c:idx val="0"/>
              <c:layout>
                <c:manualLayout>
                  <c:x val="3.0038322147175001E-2"/>
                  <c:y val="-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4CE-42A8-8BB8-7090E29EA654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4CE-42A8-8BB8-7090E29EA654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4CE-42A8-8BB8-7090E29EA654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TITUL'!$C$293:$C$295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TITUL'!$E$303:$E$305</c:f>
              <c:numCache>
                <c:formatCode>0.0%</c:formatCode>
                <c:ptCount val="3"/>
                <c:pt idx="0">
                  <c:v>0.87151702786377705</c:v>
                </c:pt>
                <c:pt idx="1">
                  <c:v>8.3591331269349839E-2</c:v>
                </c:pt>
                <c:pt idx="2">
                  <c:v>4.4891640866873063E-2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C8B4-49B2-87FB-D7E0FED8D67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de Sist. de Telecom., So i Imatge (EPSG)</a:t>
            </a:r>
          </a:p>
        </c:rich>
      </c:tx>
      <c:layout>
        <c:manualLayout>
          <c:xMode val="edge"/>
          <c:yMode val="edge"/>
          <c:x val="0.39599615123654502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FEB-4374-B765-F42E8873E7E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FEB-4374-B765-F42E8873E7E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FEB-4374-B765-F42E8873E7E5}"/>
              </c:ext>
            </c:extLst>
          </c:dPt>
          <c:dPt>
            <c:idx val="3"/>
            <c:bubble3D val="0"/>
            <c:explosion val="15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FEB-4374-B765-F42E8873E7E5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FEB-4374-B765-F42E8873E7E5}"/>
              </c:ext>
            </c:extLst>
          </c:dPt>
          <c:dLbls>
            <c:dLbl>
              <c:idx val="0"/>
              <c:layout>
                <c:manualLayout>
                  <c:x val="3.0038322147175001E-2"/>
                  <c:y val="-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EB-4374-B765-F42E8873E7E5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FEB-4374-B765-F42E8873E7E5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FEB-4374-B765-F42E8873E7E5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TITUL'!$C$307:$C$310</c:f>
              <c:strCache>
                <c:ptCount val="4"/>
                <c:pt idx="0">
                  <c:v>ALEMANY</c:v>
                </c:pt>
                <c:pt idx="1">
                  <c:v>CASTELLÀ</c:v>
                </c:pt>
                <c:pt idx="2">
                  <c:v>ANGLÈS</c:v>
                </c:pt>
                <c:pt idx="3">
                  <c:v>VALENCIÀ</c:v>
                </c:pt>
              </c:strCache>
            </c:strRef>
          </c:cat>
          <c:val>
            <c:numRef>
              <c:f>'Per TITUL'!$E$307:$E$310</c:f>
              <c:numCache>
                <c:formatCode>0.0%</c:formatCode>
                <c:ptCount val="4"/>
                <c:pt idx="0">
                  <c:v>1.549053356282272E-2</c:v>
                </c:pt>
                <c:pt idx="1">
                  <c:v>0.89982788296041305</c:v>
                </c:pt>
                <c:pt idx="2">
                  <c:v>2.306368330464716E-2</c:v>
                </c:pt>
                <c:pt idx="3">
                  <c:v>6.1617900172117032E-2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93A-4C46-8CB5-12CCFE18481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422706993284571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de Tecn. Industrials (ETSEInd)</a:t>
            </a:r>
          </a:p>
        </c:rich>
      </c:tx>
      <c:layout>
        <c:manualLayout>
          <c:xMode val="edge"/>
          <c:yMode val="edge"/>
          <c:x val="0.42001546124876799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48C-4052-90F1-7BD6BBBE04A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E48C-4052-90F1-7BD6BBBE04AD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E48C-4052-90F1-7BD6BBBE04A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E48C-4052-90F1-7BD6BBBE04AD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E48C-4052-90F1-7BD6BBBE04AD}"/>
              </c:ext>
            </c:extLst>
          </c:dPt>
          <c:dLbls>
            <c:dLbl>
              <c:idx val="0"/>
              <c:layout>
                <c:manualLayout>
                  <c:x val="3.0038322147175001E-2"/>
                  <c:y val="-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48C-4052-90F1-7BD6BBBE04AD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48C-4052-90F1-7BD6BBBE04AD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E48C-4052-90F1-7BD6BBBE04AD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TITUL'!$C$245:$C$247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TITUL'!$E$245:$E$247</c:f>
              <c:numCache>
                <c:formatCode>0.0%</c:formatCode>
                <c:ptCount val="3"/>
                <c:pt idx="0">
                  <c:v>0.69347641615627498</c:v>
                </c:pt>
                <c:pt idx="1">
                  <c:v>0.17801971269266761</c:v>
                </c:pt>
                <c:pt idx="2">
                  <c:v>0.1285038711510573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5D8-48F6-AFBC-12C6E280324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Organització Industrial (ETSEInd)</a:t>
            </a:r>
          </a:p>
        </c:rich>
      </c:tx>
      <c:layout>
        <c:manualLayout>
          <c:xMode val="edge"/>
          <c:yMode val="edge"/>
          <c:x val="0.42001546124876799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02E-43BE-9B3C-E5786F04146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02E-43BE-9B3C-E5786F041461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02E-43BE-9B3C-E5786F04146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02E-43BE-9B3C-E5786F041461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02E-43BE-9B3C-E5786F041461}"/>
              </c:ext>
            </c:extLst>
          </c:dPt>
          <c:dLbls>
            <c:dLbl>
              <c:idx val="0"/>
              <c:layout>
                <c:manualLayout>
                  <c:x val="3.0038322147175001E-2"/>
                  <c:y val="-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02E-43BE-9B3C-E5786F041461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02E-43BE-9B3C-E5786F041461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02E-43BE-9B3C-E5786F041461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TITUL'!$C$249:$C$251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TITUL'!$E$249:$E$251</c:f>
              <c:numCache>
                <c:formatCode>0.0%</c:formatCode>
                <c:ptCount val="3"/>
                <c:pt idx="0">
                  <c:v>0.94101020031952798</c:v>
                </c:pt>
                <c:pt idx="1">
                  <c:v>5.8989799680472021E-2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B830-4801-B904-1AD839EB27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de l'Energia (ETSEInd)</a:t>
            </a:r>
          </a:p>
        </c:rich>
      </c:tx>
      <c:layout>
        <c:manualLayout>
          <c:xMode val="edge"/>
          <c:yMode val="edge"/>
          <c:x val="0.42001546124876799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56-4F8F-8308-23F4EB3F2085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56-4F8F-8308-23F4EB3F2085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C756-4F8F-8308-23F4EB3F208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C756-4F8F-8308-23F4EB3F2085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C756-4F8F-8308-23F4EB3F2085}"/>
              </c:ext>
            </c:extLst>
          </c:dPt>
          <c:dLbls>
            <c:dLbl>
              <c:idx val="0"/>
              <c:layout>
                <c:manualLayout>
                  <c:x val="3.0038322147175001E-2"/>
                  <c:y val="-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756-4F8F-8308-23F4EB3F2085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756-4F8F-8308-23F4EB3F2085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756-4F8F-8308-23F4EB3F2085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TITUL'!$C$253:$C$255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TITUL'!$E$253:$E$255</c:f>
              <c:numCache>
                <c:formatCode>0.0%</c:formatCode>
                <c:ptCount val="3"/>
                <c:pt idx="0">
                  <c:v>0.86504217432052488</c:v>
                </c:pt>
                <c:pt idx="1">
                  <c:v>3.3739456419868794E-2</c:v>
                </c:pt>
                <c:pt idx="2">
                  <c:v>0.10121836925960637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56F5-4AAE-A10A-66F0D387CFF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Biomèdica (ETSEInd)</a:t>
            </a:r>
          </a:p>
        </c:rich>
      </c:tx>
      <c:layout>
        <c:manualLayout>
          <c:xMode val="edge"/>
          <c:yMode val="edge"/>
          <c:x val="0.42001546124876799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C4E-42CB-A63C-89F0B996143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C4E-42CB-A63C-89F0B996143D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C4E-42CB-A63C-89F0B996143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C4E-42CB-A63C-89F0B996143D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C4E-42CB-A63C-89F0B996143D}"/>
              </c:ext>
            </c:extLst>
          </c:dPt>
          <c:dLbls>
            <c:dLbl>
              <c:idx val="0"/>
              <c:layout>
                <c:manualLayout>
                  <c:x val="3.0038322147175001E-2"/>
                  <c:y val="-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4E-42CB-A63C-89F0B996143D}"/>
                </c:ext>
              </c:extLst>
            </c:dLbl>
            <c:dLbl>
              <c:idx val="1"/>
              <c:layout>
                <c:manualLayout>
                  <c:x val="-2.40193100122224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C4E-42CB-A63C-89F0B996143D}"/>
                </c:ext>
              </c:extLst>
            </c:dLbl>
            <c:dLbl>
              <c:idx val="2"/>
              <c:layout>
                <c:manualLayout>
                  <c:x val="7.2057930036667203E-2"/>
                  <c:y val="7.3700263928188903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C4E-42CB-A63C-89F0B996143D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C4E-42CB-A63C-89F0B996143D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TITUL'!$C$253:$C$255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TITUL'!$E$257:$E$259</c:f>
              <c:numCache>
                <c:formatCode>0.0%</c:formatCode>
                <c:ptCount val="3"/>
                <c:pt idx="0">
                  <c:v>1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09A-4EC2-B38B-53A22B2B908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Química (ETSEInd)</a:t>
            </a:r>
          </a:p>
        </c:rich>
      </c:tx>
      <c:layout>
        <c:manualLayout>
          <c:xMode val="edge"/>
          <c:yMode val="edge"/>
          <c:x val="0.42001546124876799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ED0-4601-9371-70E863B5E48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ED0-4601-9371-70E863B5E48B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ED0-4601-9371-70E863B5E48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ED0-4601-9371-70E863B5E48B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2ED0-4601-9371-70E863B5E48B}"/>
              </c:ext>
            </c:extLst>
          </c:dPt>
          <c:dLbls>
            <c:dLbl>
              <c:idx val="0"/>
              <c:layout>
                <c:manualLayout>
                  <c:x val="3.0038322147175001E-2"/>
                  <c:y val="-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ED0-4601-9371-70E863B5E48B}"/>
                </c:ext>
              </c:extLst>
            </c:dLbl>
            <c:dLbl>
              <c:idx val="1"/>
              <c:layout>
                <c:manualLayout>
                  <c:x val="-2.40193100122224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ED0-4601-9371-70E863B5E48B}"/>
                </c:ext>
              </c:extLst>
            </c:dLbl>
            <c:dLbl>
              <c:idx val="2"/>
              <c:layout>
                <c:manualLayout>
                  <c:x val="7.2057930036667203E-2"/>
                  <c:y val="7.3700263928188903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ED0-4601-9371-70E863B5E48B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ED0-4601-9371-70E863B5E48B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TITUL'!$C$253:$C$255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TITUL'!$E$261:$E$263</c:f>
              <c:numCache>
                <c:formatCode>0.0%</c:formatCode>
                <c:ptCount val="3"/>
                <c:pt idx="0">
                  <c:v>0.82155582519597081</c:v>
                </c:pt>
                <c:pt idx="1">
                  <c:v>5.4891084532270179E-2</c:v>
                </c:pt>
                <c:pt idx="2">
                  <c:v>0.12355309027175902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A7F0-417D-AAF8-3CE055D759F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Grau en Eng. Geomàtica i Topografia (ETSGCT)</a:t>
            </a:r>
          </a:p>
        </c:rich>
      </c:tx>
      <c:layout>
        <c:manualLayout>
          <c:xMode val="edge"/>
          <c:yMode val="edge"/>
          <c:x val="0.42001546124876799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A62-4754-BC84-399E73AD714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A62-4754-BC84-399E73AD714C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A62-4754-BC84-399E73AD714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A62-4754-BC84-399E73AD714C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3A62-4754-BC84-399E73AD714C}"/>
              </c:ext>
            </c:extLst>
          </c:dPt>
          <c:dLbls>
            <c:dLbl>
              <c:idx val="0"/>
              <c:layout>
                <c:manualLayout>
                  <c:x val="3.0038322147175001E-2"/>
                  <c:y val="-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A62-4754-BC84-399E73AD714C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A62-4754-BC84-399E73AD714C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A62-4754-BC84-399E73AD714C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TITUL'!$C$245:$C$246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TITUL'!$E$237:$E$238</c:f>
              <c:numCache>
                <c:formatCode>0.0%</c:formatCode>
                <c:ptCount val="2"/>
                <c:pt idx="0">
                  <c:v>0.98135854139606482</c:v>
                </c:pt>
                <c:pt idx="1">
                  <c:v>1.8641458603935152E-2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160-4AEF-99C0-D34553F239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Màster Univ. en Eng. Geomàtica i Geoinformació (ETSEGCT)</a:t>
            </a:r>
          </a:p>
        </c:rich>
      </c:tx>
      <c:layout>
        <c:manualLayout>
          <c:xMode val="edge"/>
          <c:yMode val="edge"/>
          <c:x val="0.42001546124876799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E72-45B1-B7CD-4767ADE298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E72-45B1-B7CD-4767ADE29819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AE72-45B1-B7CD-4767ADE298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AE72-45B1-B7CD-4767ADE29819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AE72-45B1-B7CD-4767ADE29819}"/>
              </c:ext>
            </c:extLst>
          </c:dPt>
          <c:dLbls>
            <c:dLbl>
              <c:idx val="0"/>
              <c:layout>
                <c:manualLayout>
                  <c:x val="0.24621211225717701"/>
                  <c:y val="-7.3700263928189194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E72-45B1-B7CD-4767ADE29819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AE72-45B1-B7CD-4767ADE29819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E72-45B1-B7CD-4767ADE29819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TITUL'!$C$240</c:f>
              <c:strCache>
                <c:ptCount val="1"/>
                <c:pt idx="0">
                  <c:v>CASTELLÀ</c:v>
                </c:pt>
              </c:strCache>
            </c:strRef>
          </c:cat>
          <c:val>
            <c:numRef>
              <c:f>'Per TITUL'!$E$240</c:f>
              <c:numCache>
                <c:formatCode>0.0%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1D9-4875-9C86-5C60B6F36FA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Màster Univ. en Eng. de Telecomunicació (ETSET)</a:t>
            </a:r>
          </a:p>
        </c:rich>
      </c:tx>
      <c:layout>
        <c:manualLayout>
          <c:xMode val="edge"/>
          <c:yMode val="edge"/>
          <c:x val="0.42001546124876799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D85-4674-82B4-DBB866EC74A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D85-4674-82B4-DBB866EC74A6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D85-4674-82B4-DBB866EC74A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D85-4674-82B4-DBB866EC74A6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D85-4674-82B4-DBB866EC74A6}"/>
              </c:ext>
            </c:extLst>
          </c:dPt>
          <c:dLbls>
            <c:dLbl>
              <c:idx val="0"/>
              <c:layout>
                <c:manualLayout>
                  <c:x val="-1.19954703742143E-2"/>
                  <c:y val="5.1590184749732503E-2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D85-4674-82B4-DBB866EC74A6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D85-4674-82B4-DBB866EC74A6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D85-4674-82B4-DBB866EC74A6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TITUL'!$C$229:$C$230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TITUL'!$E$229:$E$230</c:f>
              <c:numCache>
                <c:formatCode>0.0%</c:formatCode>
                <c:ptCount val="2"/>
                <c:pt idx="0">
                  <c:v>0.70951276102088168</c:v>
                </c:pt>
                <c:pt idx="1">
                  <c:v>0.29048723897911832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988B-4420-80F5-B9FE05B5036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 lang="ca-ES" sz="10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Màster Univ. en Edificació (ETSEE)</a:t>
            </a:r>
          </a:p>
        </c:rich>
      </c:tx>
      <c:layout>
        <c:manualLayout>
          <c:xMode val="edge"/>
          <c:yMode val="edge"/>
          <c:x val="0.32214481090703601"/>
          <c:y val="5.1590184749732503E-2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r">
            <a:defRPr lang="ca-ES" sz="10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369-4A96-B74B-19DB56B352A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369-4A96-B74B-19DB56B352AC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369-4A96-B74B-19DB56B352A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1369-4A96-B74B-19DB56B352AC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1369-4A96-B74B-19DB56B352AC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369-4A96-B74B-19DB56B352AC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369-4A96-B74B-19DB56B352AC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TITUL'!$C$95</c:f>
              <c:strCache>
                <c:ptCount val="1"/>
                <c:pt idx="0">
                  <c:v>CASTELLÀ</c:v>
                </c:pt>
              </c:strCache>
            </c:strRef>
          </c:cat>
          <c:val>
            <c:numRef>
              <c:f>'Per TITUL'!$E$95</c:f>
              <c:numCache>
                <c:formatCode>0%</c:formatCode>
                <c:ptCount val="1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3C4-4979-9754-23FFD0E9D7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Master en Eng. Aeronàutica (ETSED)</a:t>
            </a:r>
          </a:p>
        </c:rich>
      </c:tx>
      <c:layout>
        <c:manualLayout>
          <c:xMode val="edge"/>
          <c:yMode val="edge"/>
          <c:x val="0.32393822119987797"/>
          <c:y val="3.685013196409459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291-4E35-A1ED-1418A03C8511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291-4E35-A1ED-1418A03C8511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291-4E35-A1ED-1418A03C8511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4291-4E35-A1ED-1418A03C8511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4291-4E35-A1ED-1418A03C8511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91-4E35-A1ED-1418A03C8511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291-4E35-A1ED-1418A03C8511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TITUL'!$C$126:$C$127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TITUL'!$E$126:$E$127</c:f>
              <c:numCache>
                <c:formatCode>0.0%</c:formatCode>
                <c:ptCount val="2"/>
                <c:pt idx="0">
                  <c:v>0.98129675810473815</c:v>
                </c:pt>
                <c:pt idx="1">
                  <c:v>1.8703241895261846E-2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314-4A29-933F-3F9BE06D24D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Màster Univ. en Eng. Informàtica (ETSEInf)</a:t>
            </a:r>
          </a:p>
        </c:rich>
      </c:tx>
      <c:layout>
        <c:manualLayout>
          <c:xMode val="edge"/>
          <c:yMode val="edge"/>
          <c:x val="0.42001546124876799"/>
          <c:y val="3.685013196409459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06B5-465A-ADFF-B32881D78B42}"/>
              </c:ext>
            </c:extLst>
          </c:dPt>
          <c:dPt>
            <c:idx val="1"/>
            <c:bubble3D val="0"/>
            <c:explosion val="9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6B5-465A-ADFF-B32881D78B42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6B5-465A-ADFF-B32881D78B4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6B5-465A-ADFF-B32881D78B42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6B5-465A-ADFF-B32881D78B42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6B5-465A-ADFF-B32881D78B42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06B5-465A-ADFF-B32881D78B42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06B5-465A-ADFF-B32881D78B42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TITUL'!$C$156:$C$157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TITUL'!$E$156:$E$157</c:f>
              <c:numCache>
                <c:formatCode>0.0%</c:formatCode>
                <c:ptCount val="2"/>
                <c:pt idx="0">
                  <c:v>0.94736842105263153</c:v>
                </c:pt>
                <c:pt idx="1">
                  <c:v>5.2631578947368418E-2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35AB-43FC-A540-2CF3111F851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Màster Univ. en Eng. de Camins, Canals i Ports (ETSECCP)</a:t>
            </a:r>
          </a:p>
        </c:rich>
      </c:tx>
      <c:layout>
        <c:manualLayout>
          <c:xMode val="edge"/>
          <c:yMode val="edge"/>
          <c:x val="0.39599615123654502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478-4315-B21E-2AB793CD6CC5}"/>
              </c:ext>
            </c:extLst>
          </c:dPt>
          <c:dPt>
            <c:idx val="1"/>
            <c:bubble3D val="0"/>
            <c:explosion val="7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478-4315-B21E-2AB793CD6CC5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B478-4315-B21E-2AB793CD6CC5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B478-4315-B21E-2AB793CD6CC5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B478-4315-B21E-2AB793CD6CC5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478-4315-B21E-2AB793CD6CC5}"/>
                </c:ext>
              </c:extLst>
            </c:dLbl>
            <c:dLbl>
              <c:idx val="2"/>
              <c:layout>
                <c:manualLayout>
                  <c:x val="6.60531025336116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478-4315-B21E-2AB793CD6CC5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78-4315-B21E-2AB793CD6CC5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TITUL'!$C$210:$C$211</c:f>
              <c:strCache>
                <c:ptCount val="2"/>
                <c:pt idx="0">
                  <c:v>CASTELLÀ</c:v>
                </c:pt>
                <c:pt idx="1">
                  <c:v>ANGLÈS</c:v>
                </c:pt>
              </c:strCache>
            </c:strRef>
          </c:cat>
          <c:val>
            <c:numRef>
              <c:f>'Per TITUL'!$E$210:$E$211</c:f>
              <c:numCache>
                <c:formatCode>0.0%</c:formatCode>
                <c:ptCount val="2"/>
                <c:pt idx="0">
                  <c:v>0.975103734439834</c:v>
                </c:pt>
                <c:pt idx="1">
                  <c:v>2.4896265560165973E-2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55D-409F-BB48-E38C0000D4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4776911204"/>
          <c:y val="0.42538747768681001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Màster Univ. en Eng. Química (ETSEInd)</a:t>
            </a:r>
          </a:p>
        </c:rich>
      </c:tx>
      <c:layout>
        <c:manualLayout>
          <c:xMode val="edge"/>
          <c:yMode val="edge"/>
          <c:x val="0.42001546124876799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E9D-4910-949A-F41B6019E42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7E9D-4910-949A-F41B6019E424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7E9D-4910-949A-F41B6019E42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7E9D-4910-949A-F41B6019E424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7E9D-4910-949A-F41B6019E424}"/>
              </c:ext>
            </c:extLst>
          </c:dPt>
          <c:dLbls>
            <c:dLbl>
              <c:idx val="0"/>
              <c:layout>
                <c:manualLayout>
                  <c:x val="3.0038322147175001E-2"/>
                  <c:y val="-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9D-4910-949A-F41B6019E424}"/>
                </c:ext>
              </c:extLst>
            </c:dLbl>
            <c:dLbl>
              <c:idx val="1"/>
              <c:layout>
                <c:manualLayout>
                  <c:x val="-2.40193100122224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E9D-4910-949A-F41B6019E424}"/>
                </c:ext>
              </c:extLst>
            </c:dLbl>
            <c:dLbl>
              <c:idx val="2"/>
              <c:layout>
                <c:manualLayout>
                  <c:x val="7.2057930036667203E-2"/>
                  <c:y val="7.3700263928188903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E9D-4910-949A-F41B6019E424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E9D-4910-949A-F41B6019E424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TITUL'!$C$253:$C$255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TITUL'!$E$269:$E$271</c:f>
              <c:numCache>
                <c:formatCode>0.0%</c:formatCode>
                <c:ptCount val="3"/>
                <c:pt idx="0">
                  <c:v>0.86247035999137756</c:v>
                </c:pt>
                <c:pt idx="1">
                  <c:v>9.3123517999568889E-2</c:v>
                </c:pt>
                <c:pt idx="2">
                  <c:v>4.4406122009053681E-2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73B7-4F66-9AAB-1FF8ADA6C34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Master en Eng. Biomèdica (ETSEInd)</a:t>
            </a:r>
          </a:p>
        </c:rich>
      </c:tx>
      <c:layout>
        <c:manualLayout>
          <c:xMode val="edge"/>
          <c:yMode val="edge"/>
          <c:x val="0.42001546124876799"/>
          <c:y val="2.94801055712757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F9E2-4810-BC3B-5BFD1EF1803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F9E2-4810-BC3B-5BFD1EF18033}"/>
              </c:ext>
            </c:extLst>
          </c:dPt>
          <c:dPt>
            <c:idx val="2"/>
            <c:bubble3D val="0"/>
            <c:explosion val="8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F9E2-4810-BC3B-5BFD1EF1803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F9E2-4810-BC3B-5BFD1EF18033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F9E2-4810-BC3B-5BFD1EF18033}"/>
              </c:ext>
            </c:extLst>
          </c:dPt>
          <c:dLbls>
            <c:dLbl>
              <c:idx val="0"/>
              <c:layout>
                <c:manualLayout>
                  <c:x val="3.0038322147175001E-2"/>
                  <c:y val="-7.3700263928189198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9E2-4810-BC3B-5BFD1EF18033}"/>
                </c:ext>
              </c:extLst>
            </c:dLbl>
            <c:dLbl>
              <c:idx val="1"/>
              <c:layout>
                <c:manualLayout>
                  <c:x val="-2.4019310012222499E-2"/>
                  <c:y val="-3.3778897417048002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9E2-4810-BC3B-5BFD1EF18033}"/>
                </c:ext>
              </c:extLst>
            </c:dLbl>
            <c:dLbl>
              <c:idx val="2"/>
              <c:layout>
                <c:manualLayout>
                  <c:x val="7.2057930036667203E-2"/>
                  <c:y val="7.3700263928188903E-3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9E2-4810-BC3B-5BFD1EF18033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9E2-4810-BC3B-5BFD1EF18033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TITUL'!$C$253:$C$255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TITUL'!$E$283:$E$284</c:f>
              <c:numCache>
                <c:formatCode>0.0%</c:formatCode>
                <c:ptCount val="2"/>
                <c:pt idx="0">
                  <c:v>0.53431372549019607</c:v>
                </c:pt>
                <c:pt idx="1">
                  <c:v>0.46977124183006536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E298-4DE3-AD90-E5CC4D0AF55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r">
              <a:defRPr/>
            </a:pPr>
            <a:r>
              <a:rPr lang="ca-ES" sz="10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Màster Univ. en Intel. Turística (EPSG)</a:t>
            </a:r>
          </a:p>
        </c:rich>
      </c:tx>
      <c:layout>
        <c:manualLayout>
          <c:xMode val="edge"/>
          <c:yMode val="edge"/>
          <c:x val="0.24609390699136899"/>
          <c:y val="4.4220158356913501E-2"/>
        </c:manualLayout>
      </c:layout>
      <c:overlay val="0"/>
      <c:spPr>
        <a:noFill/>
        <a:ln w="12700"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18771770593605"/>
          <c:y val="0.312736248394483"/>
          <c:w val="0.44219345812460498"/>
          <c:h val="0.52216451666945896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3F7-4DC9-8446-D6BD08BFF93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3F7-4DC9-8446-D6BD08BFF93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83F7-4DC9-8446-D6BD08BFF93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83F7-4DC9-8446-D6BD08BFF93A}"/>
              </c:ext>
            </c:extLst>
          </c:dPt>
          <c:dPt>
            <c:idx val="4"/>
            <c:bubble3D val="0"/>
            <c:explosion val="6"/>
            <c:spPr>
              <a:solidFill>
                <a:schemeClr val="accent5"/>
              </a:solidFill>
              <a:ln w="19050" cap="flat" cmpd="sng">
                <a:solidFill>
                  <a:schemeClr val="bg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83F7-4DC9-8446-D6BD08BFF93A}"/>
              </c:ext>
            </c:extLst>
          </c:dPt>
          <c:dLbls>
            <c:dLbl>
              <c:idx val="0"/>
              <c:layout>
                <c:manualLayout>
                  <c:x val="7.2072085705627301E-2"/>
                  <c:y val="0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83F7-4DC9-8446-D6BD08BFF93A}"/>
                </c:ext>
              </c:extLst>
            </c:dLbl>
            <c:dLbl>
              <c:idx val="3"/>
              <c:layout>
                <c:manualLayout>
                  <c:x val="-5.2852862850793401E-2"/>
                  <c:y val="-2.3324582121563299E-17"/>
                </c:manualLayout>
              </c:layout>
              <c:dLblPos val="bestFi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3F7-4DC9-8446-D6BD08BFF93A}"/>
                </c:ext>
              </c:extLst>
            </c:dLbl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 cap="flat" cmpd="sng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'Per TITUL'!$C$344:$C$346</c:f>
              <c:strCache>
                <c:ptCount val="3"/>
                <c:pt idx="0">
                  <c:v>CASTELLÀ</c:v>
                </c:pt>
                <c:pt idx="1">
                  <c:v>ANGLÈS</c:v>
                </c:pt>
                <c:pt idx="2">
                  <c:v>VALENCIÀ</c:v>
                </c:pt>
              </c:strCache>
            </c:strRef>
          </c:cat>
          <c:val>
            <c:numRef>
              <c:f>'Per TITUL'!$E$334:$E$335</c:f>
              <c:numCache>
                <c:formatCode>0.0%</c:formatCode>
                <c:ptCount val="2"/>
                <c:pt idx="0">
                  <c:v>0.95402298850574707</c:v>
                </c:pt>
                <c:pt idx="1">
                  <c:v>4.5977011494252873E-2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1D5-4311-80F2-366449D20BC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 w="12700">
          <a:noFill/>
        </a:ln>
        <a:effectLst/>
      </c:spPr>
    </c:plotArea>
    <c:legend>
      <c:legendPos val="b"/>
      <c:layout>
        <c:manualLayout>
          <c:xMode val="edge"/>
          <c:yMode val="edge"/>
          <c:x val="0.59345803494020299"/>
          <c:y val="0.29272713792131899"/>
          <c:w val="0.31491407465469501"/>
          <c:h val="0.34163678692705801"/>
        </c:manualLayout>
      </c:layout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Escola Tècnica Superior </a:t>
            </a:r>
            <a:r>
              <a:rPr lang="en-US" sz="1200" b="1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d'Arquitectura</a:t>
            </a: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 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ERTs'!$B$4</c:f>
              <c:strCache>
                <c:ptCount val="1"/>
                <c:pt idx="0">
                  <c:v>ETS Arquit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ERTs'!$M$4:$AC$4</c:f>
              <c:numCache>
                <c:formatCode>0.0%</c:formatCode>
                <c:ptCount val="17"/>
                <c:pt idx="0">
                  <c:v>1.4739475911485082E-2</c:v>
                </c:pt>
                <c:pt idx="1">
                  <c:v>1.335976095532436E-2</c:v>
                </c:pt>
                <c:pt idx="2">
                  <c:v>1.3123252001157295E-2</c:v>
                </c:pt>
                <c:pt idx="3">
                  <c:v>1.9400000000000001E-2</c:v>
                </c:pt>
                <c:pt idx="4">
                  <c:v>9.1176965571829627E-3</c:v>
                </c:pt>
                <c:pt idx="5">
                  <c:v>4.9164734360217406E-2</c:v>
                </c:pt>
                <c:pt idx="6">
                  <c:v>6.5323020315428915E-2</c:v>
                </c:pt>
                <c:pt idx="7">
                  <c:v>8.7588101318564537E-2</c:v>
                </c:pt>
                <c:pt idx="8">
                  <c:v>0.11061340254098399</c:v>
                </c:pt>
                <c:pt idx="9">
                  <c:v>0.11854488100988821</c:v>
                </c:pt>
                <c:pt idx="10">
                  <c:v>0.13070736516075299</c:v>
                </c:pt>
                <c:pt idx="11">
                  <c:v>0.13500000000000001</c:v>
                </c:pt>
                <c:pt idx="12">
                  <c:v>0.13151498850799551</c:v>
                </c:pt>
                <c:pt idx="13">
                  <c:v>0.13541633090974392</c:v>
                </c:pt>
                <c:pt idx="14">
                  <c:v>0.12791379261864436</c:v>
                </c:pt>
                <c:pt idx="15">
                  <c:v>0.13</c:v>
                </c:pt>
                <c:pt idx="16">
                  <c:v>0.14416234371727221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AB-473D-91B5-9D2C5D92235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4946634"/>
        <c:axId val="8230853"/>
      </c:lineChart>
      <c:catAx>
        <c:axId val="5494663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230853"/>
        <c:crosses val="autoZero"/>
        <c:auto val="1"/>
        <c:lblAlgn val="ctr"/>
        <c:lblOffset val="100"/>
        <c:noMultiLvlLbl val="0"/>
      </c:catAx>
      <c:valAx>
        <c:axId val="823085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4946634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Escola Tècnica Superior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d'ENG. de camins, canals i ports</a:t>
            </a:r>
            <a:r>
              <a:rPr lang="en-US" sz="1200" b="0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 </a:t>
            </a: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 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ERTs'!$B$5</c:f>
              <c:strCache>
                <c:ptCount val="1"/>
                <c:pt idx="0">
                  <c:v>Camins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ERTs'!$M$5:$AC$5</c:f>
              <c:numCache>
                <c:formatCode>0.0%</c:formatCode>
                <c:ptCount val="17"/>
                <c:pt idx="0">
                  <c:v>3.1638527958997478E-2</c:v>
                </c:pt>
                <c:pt idx="1">
                  <c:v>2.0918474233380134E-2</c:v>
                </c:pt>
                <c:pt idx="2">
                  <c:v>1.575129097440503E-2</c:v>
                </c:pt>
                <c:pt idx="3">
                  <c:v>2.2800000000000001E-2</c:v>
                </c:pt>
                <c:pt idx="4">
                  <c:v>3.5281037220442991E-2</c:v>
                </c:pt>
                <c:pt idx="5">
                  <c:v>3.141586898335072E-2</c:v>
                </c:pt>
                <c:pt idx="6">
                  <c:v>3.6056067184471853E-3</c:v>
                </c:pt>
                <c:pt idx="7">
                  <c:v>1.8970687228443792E-2</c:v>
                </c:pt>
                <c:pt idx="8">
                  <c:v>9.7566179139310198E-3</c:v>
                </c:pt>
                <c:pt idx="9">
                  <c:v>4.5143330072981722E-3</c:v>
                </c:pt>
                <c:pt idx="10">
                  <c:v>3.0244171276102398E-3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591-47C5-ABF6-D6EA17A16BE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4989790"/>
        <c:axId val="45858398"/>
      </c:lineChart>
      <c:catAx>
        <c:axId val="1498979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5858398"/>
        <c:crosses val="autoZero"/>
        <c:auto val="1"/>
        <c:lblAlgn val="ctr"/>
        <c:lblOffset val="100"/>
        <c:noMultiLvlLbl val="0"/>
      </c:catAx>
      <c:valAx>
        <c:axId val="4585839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4989790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Escola Tècnica Superior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d'ENG. AGRONÒMICA I DEL MEDI NATURAL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ERTs'!$B$3</c:f>
              <c:strCache>
                <c:ptCount val="1"/>
                <c:pt idx="0">
                  <c:v>Agrònoms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ERTs'!$M$3:$AC$3</c:f>
              <c:numCache>
                <c:formatCode>0.0%</c:formatCode>
                <c:ptCount val="17"/>
                <c:pt idx="0">
                  <c:v>5.5E-2</c:v>
                </c:pt>
                <c:pt idx="1">
                  <c:v>4.2999999999999997E-2</c:v>
                </c:pt>
                <c:pt idx="2">
                  <c:v>2.9000000000000001E-2</c:v>
                </c:pt>
                <c:pt idx="3">
                  <c:v>1.7000000000000001E-2</c:v>
                </c:pt>
                <c:pt idx="4">
                  <c:v>0.04</c:v>
                </c:pt>
                <c:pt idx="5">
                  <c:v>7.3999999999999996E-2</c:v>
                </c:pt>
                <c:pt idx="6">
                  <c:v>5.2999999999999999E-2</c:v>
                </c:pt>
                <c:pt idx="7">
                  <c:v>0.06</c:v>
                </c:pt>
                <c:pt idx="8">
                  <c:v>7.6999999999999999E-2</c:v>
                </c:pt>
                <c:pt idx="9">
                  <c:v>6.0999999999999999E-2</c:v>
                </c:pt>
                <c:pt idx="10">
                  <c:v>6.0999999999999999E-2</c:v>
                </c:pt>
                <c:pt idx="11">
                  <c:v>7.0000000000000007E-2</c:v>
                </c:pt>
                <c:pt idx="12">
                  <c:v>5.5477206542244362E-2</c:v>
                </c:pt>
                <c:pt idx="13">
                  <c:v>6.3297878408749508E-2</c:v>
                </c:pt>
                <c:pt idx="14">
                  <c:v>6.3460837629276345E-2</c:v>
                </c:pt>
                <c:pt idx="15">
                  <c:v>7.0000000000000007E-2</c:v>
                </c:pt>
                <c:pt idx="16">
                  <c:v>6.2564850305553463E-2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B71-45B3-BEB9-65845618F42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6823374"/>
        <c:axId val="55300068"/>
      </c:lineChart>
      <c:catAx>
        <c:axId val="4682337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300068"/>
        <c:crosses val="autoZero"/>
        <c:auto val="1"/>
        <c:lblAlgn val="ctr"/>
        <c:lblOffset val="100"/>
        <c:noMultiLvlLbl val="0"/>
      </c:catAx>
      <c:valAx>
        <c:axId val="5530006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6823374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Escola Tècnica Superior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d'ENG. industrial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ERTs'!$B$6</c:f>
              <c:strCache>
                <c:ptCount val="1"/>
                <c:pt idx="0">
                  <c:v>Industr.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ERTs'!$M$6:$AC$6</c:f>
              <c:numCache>
                <c:formatCode>0.0%</c:formatCode>
                <c:ptCount val="17"/>
                <c:pt idx="0">
                  <c:v>6.3147591788962662E-2</c:v>
                </c:pt>
                <c:pt idx="1">
                  <c:v>4.481959956765659E-2</c:v>
                </c:pt>
                <c:pt idx="2">
                  <c:v>4.7115370866297752E-2</c:v>
                </c:pt>
                <c:pt idx="3">
                  <c:v>4.1599999999999998E-2</c:v>
                </c:pt>
                <c:pt idx="4">
                  <c:v>7.4945089925194983E-2</c:v>
                </c:pt>
                <c:pt idx="5">
                  <c:v>0.10092632598288201</c:v>
                </c:pt>
                <c:pt idx="6">
                  <c:v>8.2367549575291799E-2</c:v>
                </c:pt>
                <c:pt idx="7">
                  <c:v>9.3450919766569274E-2</c:v>
                </c:pt>
                <c:pt idx="8">
                  <c:v>9.8805327200881393E-2</c:v>
                </c:pt>
                <c:pt idx="9">
                  <c:v>9.7353052848541816E-2</c:v>
                </c:pt>
                <c:pt idx="10">
                  <c:v>8.7369838598756813E-2</c:v>
                </c:pt>
                <c:pt idx="11">
                  <c:v>9.8000000000000004E-2</c:v>
                </c:pt>
                <c:pt idx="12">
                  <c:v>0.10721272246139843</c:v>
                </c:pt>
                <c:pt idx="13">
                  <c:v>9.5361091829851294E-2</c:v>
                </c:pt>
                <c:pt idx="14">
                  <c:v>6.545549301992859E-2</c:v>
                </c:pt>
                <c:pt idx="15">
                  <c:v>6.7000000000000004E-2</c:v>
                </c:pt>
                <c:pt idx="16">
                  <c:v>6.5565617259314729E-2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92-4AEB-87B7-54927367B35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9635015"/>
        <c:axId val="48578360"/>
      </c:lineChart>
      <c:catAx>
        <c:axId val="596350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578360"/>
        <c:crosses val="autoZero"/>
        <c:auto val="1"/>
        <c:lblAlgn val="ctr"/>
        <c:lblOffset val="100"/>
        <c:noMultiLvlLbl val="0"/>
      </c:catAx>
      <c:valAx>
        <c:axId val="4857836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9635015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Escola Tècnica Superior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d'ENG. AEROESPACIAL I DISSENY INDUsTRIAL </a:t>
            </a: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 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ERTs'!$B$7</c:f>
              <c:strCache>
                <c:ptCount val="1"/>
                <c:pt idx="0">
                  <c:v>ETSDisseny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ERTs'!$M$7:$AC$7</c:f>
              <c:numCache>
                <c:formatCode>0.0%</c:formatCode>
                <c:ptCount val="17"/>
                <c:pt idx="0">
                  <c:v>3.6144994363135924E-2</c:v>
                </c:pt>
                <c:pt idx="1">
                  <c:v>3.5354341602545684E-2</c:v>
                </c:pt>
                <c:pt idx="2">
                  <c:v>2.1040590826245445E-2</c:v>
                </c:pt>
                <c:pt idx="3">
                  <c:v>1.9599999999999999E-2</c:v>
                </c:pt>
                <c:pt idx="4">
                  <c:v>2.4697209159265758E-2</c:v>
                </c:pt>
                <c:pt idx="5">
                  <c:v>2.4181213845667463E-2</c:v>
                </c:pt>
                <c:pt idx="6">
                  <c:v>5.2336709351341222E-2</c:v>
                </c:pt>
                <c:pt idx="7">
                  <c:v>5.7043192191293883E-2</c:v>
                </c:pt>
                <c:pt idx="8">
                  <c:v>5.9538862699745503E-2</c:v>
                </c:pt>
                <c:pt idx="9">
                  <c:v>4.8153409090909094E-2</c:v>
                </c:pt>
                <c:pt idx="10">
                  <c:v>4.4675367603386029E-2</c:v>
                </c:pt>
                <c:pt idx="11">
                  <c:v>4.3999999999999997E-2</c:v>
                </c:pt>
                <c:pt idx="12">
                  <c:v>3.6513079233001011E-2</c:v>
                </c:pt>
                <c:pt idx="13">
                  <c:v>4.171031080457558E-2</c:v>
                </c:pt>
                <c:pt idx="14">
                  <c:v>3.5784005803612025E-2</c:v>
                </c:pt>
                <c:pt idx="15">
                  <c:v>3.3000000000000002E-2</c:v>
                </c:pt>
                <c:pt idx="16">
                  <c:v>3.316152745863845E-2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98-4DF9-AD75-EBDFEABEDDD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8559930"/>
        <c:axId val="5961690"/>
      </c:lineChart>
      <c:catAx>
        <c:axId val="3855993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961690"/>
        <c:crosses val="autoZero"/>
        <c:auto val="1"/>
        <c:lblAlgn val="ctr"/>
        <c:lblOffset val="100"/>
        <c:noMultiLvlLbl val="0"/>
      </c:catAx>
      <c:valAx>
        <c:axId val="5961690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8559930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Escola Tècnica Superior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d'ENG. GEODÈSICA, CARTOGRÀFICA I TOPOGRÀFICA 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ERTs'!$B$8</c:f>
              <c:strCache>
                <c:ptCount val="1"/>
                <c:pt idx="0">
                  <c:v>Geodèsia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ERTs'!$M$8:$AC$8</c:f>
              <c:numCache>
                <c:formatCode>0.0%</c:formatCode>
                <c:ptCount val="17"/>
                <c:pt idx="0">
                  <c:v>1.8329938900203666E-2</c:v>
                </c:pt>
                <c:pt idx="1">
                  <c:v>1.7641870038224053E-2</c:v>
                </c:pt>
                <c:pt idx="2">
                  <c:v>1.2056262558606833E-2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4.5327754532775454E-2</c:v>
                </c:pt>
                <c:pt idx="7">
                  <c:v>2.8933092224231464E-2</c:v>
                </c:pt>
                <c:pt idx="8">
                  <c:v>8.5106382978723406E-3</c:v>
                </c:pt>
                <c:pt idx="9">
                  <c:v>3.2454361054766734E-2</c:v>
                </c:pt>
                <c:pt idx="10">
                  <c:v>4.652730950775455E-2</c:v>
                </c:pt>
                <c:pt idx="11">
                  <c:v>2.7E-2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9F-43CF-8966-96E9E90158A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6839488"/>
        <c:axId val="58667855"/>
      </c:lineChart>
      <c:catAx>
        <c:axId val="468394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8667855"/>
        <c:crosses val="autoZero"/>
        <c:auto val="1"/>
        <c:lblAlgn val="ctr"/>
        <c:lblOffset val="100"/>
        <c:noMultiLvlLbl val="0"/>
      </c:catAx>
      <c:valAx>
        <c:axId val="5866785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683948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Escola Tècnica Superior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d'ENG. d'edificació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ERTs'!$B$3</c:f>
              <c:strCache>
                <c:ptCount val="1"/>
                <c:pt idx="0">
                  <c:v>Agrònoms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ERTs'!$M$9:$AC$9</c:f>
              <c:numCache>
                <c:formatCode>0.0%</c:formatCode>
                <c:ptCount val="17"/>
                <c:pt idx="0">
                  <c:v>3.3836451247165535E-2</c:v>
                </c:pt>
                <c:pt idx="1">
                  <c:v>3.8537232825300929E-2</c:v>
                </c:pt>
                <c:pt idx="2">
                  <c:v>4.5029325821438336E-2</c:v>
                </c:pt>
                <c:pt idx="3">
                  <c:v>4.1599999999999998E-2</c:v>
                </c:pt>
                <c:pt idx="4">
                  <c:v>2.8530103263876085E-2</c:v>
                </c:pt>
                <c:pt idx="5">
                  <c:v>3.5311382631437079E-2</c:v>
                </c:pt>
                <c:pt idx="6">
                  <c:v>3.3073522440384973E-2</c:v>
                </c:pt>
                <c:pt idx="7">
                  <c:v>2.5166880385412798E-2</c:v>
                </c:pt>
                <c:pt idx="8">
                  <c:v>1.6479894528675001E-2</c:v>
                </c:pt>
                <c:pt idx="9">
                  <c:v>9.137844382510165E-3</c:v>
                </c:pt>
                <c:pt idx="10">
                  <c:v>3.5778175313059032E-2</c:v>
                </c:pt>
                <c:pt idx="11">
                  <c:v>3.9E-2</c:v>
                </c:pt>
                <c:pt idx="12">
                  <c:v>3.5778175313059032E-2</c:v>
                </c:pt>
                <c:pt idx="13">
                  <c:v>1.0671039920921978E-2</c:v>
                </c:pt>
                <c:pt idx="14">
                  <c:v>2.260273217416232E-2</c:v>
                </c:pt>
                <c:pt idx="15">
                  <c:v>1.9E-2</c:v>
                </c:pt>
                <c:pt idx="16">
                  <c:v>2.9716745386025027E-2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81-4312-913E-8BC598F922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7768593"/>
        <c:axId val="51524267"/>
      </c:lineChart>
      <c:catAx>
        <c:axId val="4776859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524267"/>
        <c:crosses val="autoZero"/>
        <c:auto val="1"/>
        <c:lblAlgn val="ctr"/>
        <c:lblOffset val="100"/>
        <c:noMultiLvlLbl val="0"/>
      </c:catAx>
      <c:valAx>
        <c:axId val="51524267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768593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7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Escola poliTècnica Superior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d'alcoi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ERTs'!$B$6</c:f>
              <c:strCache>
                <c:ptCount val="1"/>
                <c:pt idx="0">
                  <c:v>Industr.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ERTs'!$M$10:$AC$10</c:f>
              <c:numCache>
                <c:formatCode>0.0%</c:formatCode>
                <c:ptCount val="17"/>
                <c:pt idx="0">
                  <c:v>7.6612820248996807E-2</c:v>
                </c:pt>
                <c:pt idx="1">
                  <c:v>7.4891346925071337E-2</c:v>
                </c:pt>
                <c:pt idx="2">
                  <c:v>8.1860277093822348E-2</c:v>
                </c:pt>
                <c:pt idx="3">
                  <c:v>9.0899999999999995E-2</c:v>
                </c:pt>
                <c:pt idx="4">
                  <c:v>0.10298380767813957</c:v>
                </c:pt>
                <c:pt idx="5">
                  <c:v>0.1068084335165831</c:v>
                </c:pt>
                <c:pt idx="6">
                  <c:v>8.1669763369635412E-2</c:v>
                </c:pt>
                <c:pt idx="7">
                  <c:v>8.3547671665817197E-2</c:v>
                </c:pt>
                <c:pt idx="8">
                  <c:v>8.48700881436487E-2</c:v>
                </c:pt>
                <c:pt idx="9">
                  <c:v>4.8257404638437314E-2</c:v>
                </c:pt>
                <c:pt idx="10">
                  <c:v>4.1666666666666664E-2</c:v>
                </c:pt>
                <c:pt idx="11">
                  <c:v>7.0000000000000007E-2</c:v>
                </c:pt>
                <c:pt idx="12">
                  <c:v>3.5024665702356662E-2</c:v>
                </c:pt>
                <c:pt idx="13">
                  <c:v>4.2020970526181187E-2</c:v>
                </c:pt>
                <c:pt idx="14">
                  <c:v>4.9242661325655628E-2</c:v>
                </c:pt>
                <c:pt idx="15">
                  <c:v>4.7E-2</c:v>
                </c:pt>
                <c:pt idx="16">
                  <c:v>5.8256500501859571E-2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2F4-4166-8E94-CA5201D77B7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772779"/>
        <c:axId val="54350858"/>
      </c:lineChart>
      <c:catAx>
        <c:axId val="5677277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4350858"/>
        <c:crosses val="autoZero"/>
        <c:auto val="1"/>
        <c:lblAlgn val="ctr"/>
        <c:lblOffset val="100"/>
        <c:noMultiLvlLbl val="0"/>
      </c:catAx>
      <c:valAx>
        <c:axId val="54350858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6772779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facultat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de belles arts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ERTs'!$B$11</c:f>
              <c:strCache>
                <c:ptCount val="1"/>
                <c:pt idx="0">
                  <c:v>Fac. BBAA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ERTs'!$M$11:$AC$11</c:f>
              <c:numCache>
                <c:formatCode>0.0%</c:formatCode>
                <c:ptCount val="17"/>
                <c:pt idx="0">
                  <c:v>0.14247141889822626</c:v>
                </c:pt>
                <c:pt idx="1">
                  <c:v>0.11743344301525575</c:v>
                </c:pt>
                <c:pt idx="2">
                  <c:v>0.11641049754606637</c:v>
                </c:pt>
                <c:pt idx="3">
                  <c:v>7.8E-2</c:v>
                </c:pt>
                <c:pt idx="4">
                  <c:v>4.5905843561091772E-2</c:v>
                </c:pt>
                <c:pt idx="5">
                  <c:v>7.3096089486044402E-2</c:v>
                </c:pt>
                <c:pt idx="6">
                  <c:v>7.8763205440759931E-2</c:v>
                </c:pt>
                <c:pt idx="7">
                  <c:v>7.0327175954915472E-2</c:v>
                </c:pt>
                <c:pt idx="8">
                  <c:v>5.9561504745069001E-2</c:v>
                </c:pt>
                <c:pt idx="9">
                  <c:v>6.0928657901404878E-2</c:v>
                </c:pt>
                <c:pt idx="10">
                  <c:v>5.9425118712913512E-2</c:v>
                </c:pt>
                <c:pt idx="11">
                  <c:v>6.2E-2</c:v>
                </c:pt>
                <c:pt idx="12">
                  <c:v>5.1883207168237293E-2</c:v>
                </c:pt>
                <c:pt idx="13">
                  <c:v>4.9343111249804963E-2</c:v>
                </c:pt>
                <c:pt idx="14">
                  <c:v>5.253570223771506E-2</c:v>
                </c:pt>
                <c:pt idx="15">
                  <c:v>5.6000000000000001E-2</c:v>
                </c:pt>
                <c:pt idx="16">
                  <c:v>6.0830252100840337E-2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F0-4DD6-AAFE-AD4111DC215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931315"/>
        <c:axId val="56657484"/>
      </c:lineChart>
      <c:catAx>
        <c:axId val="179313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6657484"/>
        <c:crosses val="autoZero"/>
        <c:auto val="1"/>
        <c:lblAlgn val="ctr"/>
        <c:lblOffset val="100"/>
        <c:noMultiLvlLbl val="0"/>
      </c:catAx>
      <c:valAx>
        <c:axId val="5665748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931315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facultat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d'administració d'empreses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ERTs'!$B$12</c:f>
              <c:strCache>
                <c:ptCount val="1"/>
                <c:pt idx="0">
                  <c:v>Fac. ADE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ERTs'!$M$12:$AC$12</c:f>
              <c:numCache>
                <c:formatCode>0.0%</c:formatCode>
                <c:ptCount val="17"/>
                <c:pt idx="0">
                  <c:v>5.2307994983154214E-2</c:v>
                </c:pt>
                <c:pt idx="1">
                  <c:v>8.1423976932460909E-2</c:v>
                </c:pt>
                <c:pt idx="2">
                  <c:v>4.690416751006455E-2</c:v>
                </c:pt>
                <c:pt idx="3">
                  <c:v>4.3200000000000002E-2</c:v>
                </c:pt>
                <c:pt idx="4">
                  <c:v>4.4155844155844157E-2</c:v>
                </c:pt>
                <c:pt idx="5">
                  <c:v>3.3344792024750776E-2</c:v>
                </c:pt>
                <c:pt idx="6">
                  <c:v>2.0302001300484072E-2</c:v>
                </c:pt>
                <c:pt idx="7">
                  <c:v>7.2938006385766752E-2</c:v>
                </c:pt>
                <c:pt idx="8">
                  <c:v>5.9673969167219898E-2</c:v>
                </c:pt>
                <c:pt idx="9">
                  <c:v>6.1130378444300471E-2</c:v>
                </c:pt>
                <c:pt idx="10">
                  <c:v>6.2233285917496446E-2</c:v>
                </c:pt>
                <c:pt idx="11">
                  <c:v>8.5000000000000006E-2</c:v>
                </c:pt>
                <c:pt idx="12">
                  <c:v>7.2327777130201651E-2</c:v>
                </c:pt>
                <c:pt idx="13">
                  <c:v>6.164464369985842E-2</c:v>
                </c:pt>
                <c:pt idx="14">
                  <c:v>6.5632952595135227E-2</c:v>
                </c:pt>
                <c:pt idx="15">
                  <c:v>6.5000000000000002E-2</c:v>
                </c:pt>
                <c:pt idx="16">
                  <c:v>6.055134683126466E-2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C4A-4D80-84B2-24ACC03DBCC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813242"/>
        <c:axId val="5324042"/>
      </c:lineChart>
      <c:catAx>
        <c:axId val="6681324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324042"/>
        <c:crosses val="autoZero"/>
        <c:auto val="1"/>
        <c:lblAlgn val="ctr"/>
        <c:lblOffset val="100"/>
        <c:noMultiLvlLbl val="0"/>
      </c:catAx>
      <c:valAx>
        <c:axId val="5324042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6813242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Escola Tècnica Superior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d'ENG. informàtica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ERTs'!$B$3</c:f>
              <c:strCache>
                <c:ptCount val="1"/>
                <c:pt idx="0">
                  <c:v>Agrònoms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ERTs'!$M$14:$AC$14</c:f>
              <c:numCache>
                <c:formatCode>0.0%</c:formatCode>
                <c:ptCount val="17"/>
                <c:pt idx="0">
                  <c:v>0.14175809990964244</c:v>
                </c:pt>
                <c:pt idx="1">
                  <c:v>0.11305459135373934</c:v>
                </c:pt>
                <c:pt idx="2">
                  <c:v>0.13621927428794381</c:v>
                </c:pt>
                <c:pt idx="3">
                  <c:v>0.10440000000000001</c:v>
                </c:pt>
                <c:pt idx="4">
                  <c:v>0.11573463746544757</c:v>
                </c:pt>
                <c:pt idx="5">
                  <c:v>0.12104646622413121</c:v>
                </c:pt>
                <c:pt idx="6">
                  <c:v>0.1145285434437229</c:v>
                </c:pt>
                <c:pt idx="7">
                  <c:v>0.12479133028652746</c:v>
                </c:pt>
                <c:pt idx="8">
                  <c:v>0.120586685403127</c:v>
                </c:pt>
                <c:pt idx="9">
                  <c:v>0.11134747886390697</c:v>
                </c:pt>
                <c:pt idx="10">
                  <c:v>0.10560909556688707</c:v>
                </c:pt>
                <c:pt idx="11">
                  <c:v>9.8000000000000004E-2</c:v>
                </c:pt>
                <c:pt idx="12">
                  <c:v>9.6245893946503985E-2</c:v>
                </c:pt>
                <c:pt idx="13">
                  <c:v>8.1554853734009641E-2</c:v>
                </c:pt>
                <c:pt idx="14">
                  <c:v>7.9825607905108717E-2</c:v>
                </c:pt>
                <c:pt idx="15">
                  <c:v>7.6999999999999999E-2</c:v>
                </c:pt>
                <c:pt idx="16">
                  <c:v>7.6283676676358395E-2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C83-40D3-9A20-4B16DD77D2E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8033661"/>
        <c:axId val="30189255"/>
      </c:lineChart>
      <c:catAx>
        <c:axId val="380336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0189255"/>
        <c:crosses val="autoZero"/>
        <c:auto val="1"/>
        <c:lblAlgn val="ctr"/>
        <c:lblOffset val="100"/>
        <c:noMultiLvlLbl val="0"/>
      </c:catAx>
      <c:valAx>
        <c:axId val="30189255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803366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Escola poliTècnica Superior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de gandia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ERTs'!$B$6</c:f>
              <c:strCache>
                <c:ptCount val="1"/>
                <c:pt idx="0">
                  <c:v>Industr.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ERTs'!$M$13:$AC$13</c:f>
              <c:numCache>
                <c:formatCode>0.0%</c:formatCode>
                <c:ptCount val="17"/>
                <c:pt idx="0">
                  <c:v>0.10272607792428033</c:v>
                </c:pt>
                <c:pt idx="1">
                  <c:v>9.4803441247380507E-2</c:v>
                </c:pt>
                <c:pt idx="2">
                  <c:v>8.9126803756742701E-2</c:v>
                </c:pt>
                <c:pt idx="3">
                  <c:v>7.2400000000000006E-2</c:v>
                </c:pt>
                <c:pt idx="4">
                  <c:v>8.4030429333411066E-2</c:v>
                </c:pt>
                <c:pt idx="5">
                  <c:v>0.14237166290886513</c:v>
                </c:pt>
                <c:pt idx="6">
                  <c:v>0.11973785401411043</c:v>
                </c:pt>
                <c:pt idx="7">
                  <c:v>0.14380149754064978</c:v>
                </c:pt>
                <c:pt idx="8">
                  <c:v>0.15378484035795301</c:v>
                </c:pt>
                <c:pt idx="9">
                  <c:v>0.14949913845974125</c:v>
                </c:pt>
                <c:pt idx="10">
                  <c:v>0.12566165913036026</c:v>
                </c:pt>
                <c:pt idx="11">
                  <c:v>0.151</c:v>
                </c:pt>
                <c:pt idx="12">
                  <c:v>9.2295974889217119E-2</c:v>
                </c:pt>
                <c:pt idx="13">
                  <c:v>8.92284295321151E-2</c:v>
                </c:pt>
                <c:pt idx="14">
                  <c:v>9.2470851186086389E-2</c:v>
                </c:pt>
                <c:pt idx="15">
                  <c:v>7.3999999999999996E-2</c:v>
                </c:pt>
                <c:pt idx="16">
                  <c:v>6.7161427861573725E-2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9F-418A-889D-000451C40AF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8983029"/>
        <c:axId val="27280543"/>
      </c:lineChart>
      <c:catAx>
        <c:axId val="389830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7280543"/>
        <c:crosses val="autoZero"/>
        <c:auto val="1"/>
        <c:lblAlgn val="ctr"/>
        <c:lblOffset val="100"/>
        <c:noMultiLvlLbl val="0"/>
      </c:catAx>
      <c:valAx>
        <c:axId val="27280543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8983029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Escola Tècnica Superior </a:t>
            </a:r>
            <a:r>
              <a:rPr lang="en-US" sz="1200" b="1" i="0" u="none" cap="all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rPr>
              <a:t>d'ENG. telecomunicacions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ERTs'!$B$3</c:f>
              <c:strCache>
                <c:ptCount val="1"/>
                <c:pt idx="0">
                  <c:v>Agrònoms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.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ERTs'!$M$15:$AC$15</c:f>
              <c:numCache>
                <c:formatCode>0.0%</c:formatCode>
                <c:ptCount val="17"/>
                <c:pt idx="0">
                  <c:v>2.996876494920787E-2</c:v>
                </c:pt>
                <c:pt idx="1">
                  <c:v>8.7439149173669031E-3</c:v>
                </c:pt>
                <c:pt idx="2">
                  <c:v>1.4327062228654125E-2</c:v>
                </c:pt>
                <c:pt idx="3">
                  <c:v>1.6199999999999999E-2</c:v>
                </c:pt>
                <c:pt idx="4">
                  <c:v>1.4556629331608104E-2</c:v>
                </c:pt>
                <c:pt idx="5">
                  <c:v>4.2809836189420932E-3</c:v>
                </c:pt>
                <c:pt idx="6">
                  <c:v>1.4070463106580987E-2</c:v>
                </c:pt>
                <c:pt idx="7">
                  <c:v>2.5593299208934391E-3</c:v>
                </c:pt>
                <c:pt idx="8">
                  <c:v>7.1665418761364796E-3</c:v>
                </c:pt>
                <c:pt idx="9">
                  <c:v>4.4637100373959709E-3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2.9660255257954343E-3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50-4758-9715-14FE94ABC9C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4488940"/>
        <c:axId val="56415744"/>
      </c:lineChart>
      <c:catAx>
        <c:axId val="644889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6415744"/>
        <c:crosses val="autoZero"/>
        <c:auto val="1"/>
        <c:lblAlgn val="ctr"/>
        <c:lblOffset val="100"/>
        <c:noMultiLvlLbl val="0"/>
      </c:catAx>
      <c:valAx>
        <c:axId val="56415744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4488940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200" b="1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total upv </a:t>
            </a:r>
            <a:r>
              <a:rPr lang="en-US" sz="1200" b="0" i="0" u="none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(totes les titulacions)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ERTs'!$B$18</c:f>
              <c:strCache>
                <c:ptCount val="1"/>
                <c:pt idx="0">
                  <c:v>TOTALS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numFmt formatCode="0%" sourceLinked="0"/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ERTs'!$M$2:$AC$2</c:f>
              <c:numCache>
                <c:formatCode>General</c:formatCode>
                <c:ptCount val="1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  <c:pt idx="16">
                  <c:v>2026</c:v>
                </c:pt>
              </c:numCache>
            </c:numRef>
          </c:cat>
          <c:val>
            <c:numRef>
              <c:f>'Històric ERTs'!$M$18:$AC$18</c:f>
              <c:numCache>
                <c:formatCode>0.0%</c:formatCode>
                <c:ptCount val="17"/>
                <c:pt idx="0">
                  <c:v>6.2322847119865278E-2</c:v>
                </c:pt>
                <c:pt idx="1">
                  <c:v>5.1283728958788077E-2</c:v>
                </c:pt>
                <c:pt idx="2">
                  <c:v>4.8075460384281253E-2</c:v>
                </c:pt>
                <c:pt idx="3">
                  <c:v>4.2000000000000003E-2</c:v>
                </c:pt>
                <c:pt idx="4">
                  <c:v>4.6257829036104876E-2</c:v>
                </c:pt>
                <c:pt idx="5">
                  <c:v>6.4237705350936397E-2</c:v>
                </c:pt>
                <c:pt idx="6">
                  <c:v>6.1236382412146947E-2</c:v>
                </c:pt>
                <c:pt idx="7">
                  <c:v>7.0910234461015659E-2</c:v>
                </c:pt>
                <c:pt idx="8">
                  <c:v>7.4015243055496949E-2</c:v>
                </c:pt>
                <c:pt idx="9">
                  <c:v>6.983740923245628E-2</c:v>
                </c:pt>
                <c:pt idx="10">
                  <c:v>6.6037644728169337E-2</c:v>
                </c:pt>
                <c:pt idx="11">
                  <c:v>7.3041071973053054E-2</c:v>
                </c:pt>
                <c:pt idx="12">
                  <c:v>6.326859857527202E-2</c:v>
                </c:pt>
                <c:pt idx="13">
                  <c:v>6.2389406933517987E-2</c:v>
                </c:pt>
                <c:pt idx="14">
                  <c:v>5.8256574260963347E-2</c:v>
                </c:pt>
                <c:pt idx="15">
                  <c:v>5.7000000000000002E-2</c:v>
                </c:pt>
                <c:pt idx="16">
                  <c:v>6.2756650980358583E-2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43E-4E0A-BE88-9C82EEBA9B7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8445199"/>
        <c:axId val="49091781"/>
      </c:lineChart>
      <c:catAx>
        <c:axId val="384451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9091781"/>
        <c:crosses val="autoZero"/>
        <c:auto val="1"/>
        <c:lblAlgn val="ctr"/>
        <c:lblOffset val="100"/>
        <c:noMultiLvlLbl val="0"/>
      </c:catAx>
      <c:valAx>
        <c:axId val="4909178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8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8445199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DEPs'!$A$3</c:f>
              <c:strCache>
                <c:ptCount val="1"/>
                <c:pt idx="0">
                  <c:v>BIOTECNOLOGIA</c:v>
                </c:pt>
              </c:strCache>
            </c:strRef>
          </c:tx>
          <c:spPr>
            <a:ln w="254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DEPs'!$D$3:$AB$3</c:f>
              <c:numCache>
                <c:formatCode>0.0%</c:formatCode>
                <c:ptCount val="25"/>
                <c:pt idx="0">
                  <c:v>9.4074376787903563E-2</c:v>
                </c:pt>
                <c:pt idx="1">
                  <c:v>5.2555610479485912E-2</c:v>
                </c:pt>
                <c:pt idx="2">
                  <c:v>2.6948507313163693E-2</c:v>
                </c:pt>
                <c:pt idx="3">
                  <c:v>2.4138602297060541E-2</c:v>
                </c:pt>
                <c:pt idx="4">
                  <c:v>2.2971845815158685E-2</c:v>
                </c:pt>
                <c:pt idx="5">
                  <c:v>2.8328611898016998E-2</c:v>
                </c:pt>
                <c:pt idx="6">
                  <c:v>1.9746991669237889E-2</c:v>
                </c:pt>
                <c:pt idx="7">
                  <c:v>2.2971488057370888E-2</c:v>
                </c:pt>
                <c:pt idx="8">
                  <c:v>8.1381154449805277E-3</c:v>
                </c:pt>
                <c:pt idx="9">
                  <c:v>4.8062481225593298E-3</c:v>
                </c:pt>
                <c:pt idx="10">
                  <c:v>1.1361699710276659E-3</c:v>
                </c:pt>
                <c:pt idx="11">
                  <c:v>0</c:v>
                </c:pt>
                <c:pt idx="12">
                  <c:v>2.2777822440174719E-3</c:v>
                </c:pt>
                <c:pt idx="13">
                  <c:v>2.852881497025719E-2</c:v>
                </c:pt>
                <c:pt idx="14">
                  <c:v>4.7784227665298041E-3</c:v>
                </c:pt>
                <c:pt idx="15">
                  <c:v>1.9760772243984332E-2</c:v>
                </c:pt>
                <c:pt idx="16">
                  <c:v>7.4838322554836981E-2</c:v>
                </c:pt>
                <c:pt idx="17">
                  <c:v>1.6114385427609908E-2</c:v>
                </c:pt>
                <c:pt idx="18">
                  <c:v>1.3838421570957991E-2</c:v>
                </c:pt>
                <c:pt idx="19">
                  <c:v>0.03</c:v>
                </c:pt>
                <c:pt idx="20">
                  <c:v>7.1003123411055427E-2</c:v>
                </c:pt>
                <c:pt idx="21">
                  <c:v>6.4439625965577993E-2</c:v>
                </c:pt>
                <c:pt idx="22">
                  <c:v>5.5334053731788208E-2</c:v>
                </c:pt>
                <c:pt idx="23">
                  <c:v>6.2E-2</c:v>
                </c:pt>
                <c:pt idx="24">
                  <c:v>9.1999999999999998E-2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D7-45C2-86D8-76FF19C9B17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472794"/>
        <c:axId val="1279267"/>
      </c:lineChart>
      <c:catAx>
        <c:axId val="664727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279267"/>
        <c:crosses val="autoZero"/>
        <c:auto val="1"/>
        <c:lblAlgn val="ctr"/>
        <c:lblOffset val="100"/>
        <c:noMultiLvlLbl val="0"/>
      </c:catAx>
      <c:valAx>
        <c:axId val="127926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6472794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400" b="1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TOTAL UPV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DEPs'!$A$46</c:f>
              <c:strCache>
                <c:ptCount val="1"/>
                <c:pt idx="0">
                  <c:v>TOTALS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DEPs'!$D$46:$AB$46</c:f>
              <c:numCache>
                <c:formatCode>0.0%</c:formatCode>
                <c:ptCount val="25"/>
                <c:pt idx="0">
                  <c:v>7.8927157460387642E-2</c:v>
                </c:pt>
                <c:pt idx="1">
                  <c:v>7.8977099271684753E-2</c:v>
                </c:pt>
                <c:pt idx="2">
                  <c:v>7.2985186540684574E-2</c:v>
                </c:pt>
                <c:pt idx="3">
                  <c:v>7.3988476470948555E-2</c:v>
                </c:pt>
                <c:pt idx="4">
                  <c:v>6.8712949080170366E-2</c:v>
                </c:pt>
                <c:pt idx="5">
                  <c:v>6.898224541676877E-2</c:v>
                </c:pt>
                <c:pt idx="6">
                  <c:v>7.3383393638982497E-2</c:v>
                </c:pt>
                <c:pt idx="7">
                  <c:v>6.6560148573973257E-2</c:v>
                </c:pt>
                <c:pt idx="8">
                  <c:v>6.2322847119865278E-2</c:v>
                </c:pt>
                <c:pt idx="9">
                  <c:v>5.1283728958788077E-2</c:v>
                </c:pt>
                <c:pt idx="10">
                  <c:v>4.8075460384281253E-2</c:v>
                </c:pt>
                <c:pt idx="11">
                  <c:v>4.1968314913944711E-2</c:v>
                </c:pt>
                <c:pt idx="12">
                  <c:v>4.6257829036104876E-2</c:v>
                </c:pt>
                <c:pt idx="13">
                  <c:v>6.4127270631443967E-2</c:v>
                </c:pt>
                <c:pt idx="14">
                  <c:v>6.1095278963001508E-2</c:v>
                </c:pt>
                <c:pt idx="15">
                  <c:v>7.0910234461015659E-2</c:v>
                </c:pt>
                <c:pt idx="16">
                  <c:v>7.4015243055496949E-2</c:v>
                </c:pt>
                <c:pt idx="17">
                  <c:v>6.9837081955766322E-2</c:v>
                </c:pt>
                <c:pt idx="18">
                  <c:v>6.6037311665615869E-2</c:v>
                </c:pt>
                <c:pt idx="19">
                  <c:v>7.2999999999999995E-2</c:v>
                </c:pt>
                <c:pt idx="20">
                  <c:v>0.10430657364815393</c:v>
                </c:pt>
                <c:pt idx="21">
                  <c:v>6.2E-2</c:v>
                </c:pt>
                <c:pt idx="22">
                  <c:v>5.9006398215038502E-2</c:v>
                </c:pt>
                <c:pt idx="23">
                  <c:v>5.7000000000000002E-2</c:v>
                </c:pt>
                <c:pt idx="24">
                  <c:v>7.2999999999999995E-2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4B-446D-8446-BE1D4B0C1CE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5498562"/>
        <c:axId val="37224496"/>
      </c:lineChart>
      <c:catAx>
        <c:axId val="3549856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7224496"/>
        <c:crosses val="autoZero"/>
        <c:auto val="1"/>
        <c:lblAlgn val="ctr"/>
        <c:lblOffset val="100"/>
        <c:noMultiLvlLbl val="0"/>
      </c:catAx>
      <c:valAx>
        <c:axId val="37224496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5498562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8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DEPs'!$A$4</c:f>
              <c:strCache>
                <c:ptCount val="1"/>
                <c:pt idx="0">
                  <c:v>CIÈNCIA ANIMAL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DEPs'!$D$4:$AB$4</c:f>
              <c:numCache>
                <c:formatCode>0.0%</c:formatCode>
                <c:ptCount val="25"/>
                <c:pt idx="0">
                  <c:v>0.10507454128440366</c:v>
                </c:pt>
                <c:pt idx="1">
                  <c:v>2.2733445597262206E-2</c:v>
                </c:pt>
                <c:pt idx="2">
                  <c:v>5.4950119279982647E-2</c:v>
                </c:pt>
                <c:pt idx="3">
                  <c:v>3.2772765444327209E-2</c:v>
                </c:pt>
                <c:pt idx="4">
                  <c:v>3.5869164052408198E-2</c:v>
                </c:pt>
                <c:pt idx="5">
                  <c:v>3.7961742923349542E-2</c:v>
                </c:pt>
                <c:pt idx="6">
                  <c:v>5.1360791392203287E-2</c:v>
                </c:pt>
                <c:pt idx="7">
                  <c:v>4.8935174350573367E-2</c:v>
                </c:pt>
                <c:pt idx="8">
                  <c:v>7.2907107168349153E-2</c:v>
                </c:pt>
                <c:pt idx="9">
                  <c:v>6.3941272599932555E-2</c:v>
                </c:pt>
                <c:pt idx="10">
                  <c:v>5.4963672498615321E-2</c:v>
                </c:pt>
                <c:pt idx="11">
                  <c:v>3.0576789437109106E-2</c:v>
                </c:pt>
                <c:pt idx="12">
                  <c:v>3.7336538811787424E-2</c:v>
                </c:pt>
                <c:pt idx="13">
                  <c:v>3.8693115519253203E-2</c:v>
                </c:pt>
                <c:pt idx="14">
                  <c:v>4.6042442760872299E-2</c:v>
                </c:pt>
                <c:pt idx="15">
                  <c:v>4.7927741043260301E-2</c:v>
                </c:pt>
                <c:pt idx="16">
                  <c:v>4.7845977887914601E-2</c:v>
                </c:pt>
                <c:pt idx="17">
                  <c:v>7.0353063343717562E-2</c:v>
                </c:pt>
                <c:pt idx="18">
                  <c:v>5.4646037600071966E-2</c:v>
                </c:pt>
                <c:pt idx="19">
                  <c:v>8.5000000000000006E-2</c:v>
                </c:pt>
                <c:pt idx="20">
                  <c:v>0.10495594713656388</c:v>
                </c:pt>
                <c:pt idx="21">
                  <c:v>6.10514675390499E-2</c:v>
                </c:pt>
                <c:pt idx="22">
                  <c:v>7.8891990551857416E-2</c:v>
                </c:pt>
                <c:pt idx="23">
                  <c:v>6.8000000000000005E-2</c:v>
                </c:pt>
                <c:pt idx="24">
                  <c:v>0.113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15E-4C09-AF5E-9367CFEC8FE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6040384"/>
        <c:axId val="45123155"/>
      </c:lineChart>
      <c:catAx>
        <c:axId val="66040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5123155"/>
        <c:crosses val="autoZero"/>
        <c:auto val="1"/>
        <c:lblAlgn val="ctr"/>
        <c:lblOffset val="100"/>
        <c:noMultiLvlLbl val="0"/>
      </c:catAx>
      <c:valAx>
        <c:axId val="4512315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6040384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8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DEPs'!$A$5</c:f>
              <c:strCache>
                <c:ptCount val="1"/>
                <c:pt idx="0">
                  <c:v>COMPOSICIÓ ARQUITECTÒNICA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DEPs'!$D$5:$AB$5</c:f>
              <c:numCache>
                <c:formatCode>0.0%</c:formatCode>
                <c:ptCount val="25"/>
                <c:pt idx="0">
                  <c:v>0.1046</c:v>
                </c:pt>
                <c:pt idx="1">
                  <c:v>9.405940594059406E-2</c:v>
                </c:pt>
                <c:pt idx="2">
                  <c:v>6.1002178649237473E-2</c:v>
                </c:pt>
                <c:pt idx="3">
                  <c:v>7.1030640668523673E-2</c:v>
                </c:pt>
                <c:pt idx="4">
                  <c:v>7.6472087687993878E-2</c:v>
                </c:pt>
                <c:pt idx="5">
                  <c:v>4.2973286875725901E-2</c:v>
                </c:pt>
                <c:pt idx="6">
                  <c:v>7.5480075480075487E-2</c:v>
                </c:pt>
                <c:pt idx="7">
                  <c:v>1.021566401816118E-2</c:v>
                </c:pt>
                <c:pt idx="8">
                  <c:v>1.2257633162469356E-2</c:v>
                </c:pt>
                <c:pt idx="9">
                  <c:v>0</c:v>
                </c:pt>
                <c:pt idx="10">
                  <c:v>3.4272005483520877E-2</c:v>
                </c:pt>
                <c:pt idx="11">
                  <c:v>2.8828136260990726E-2</c:v>
                </c:pt>
                <c:pt idx="12">
                  <c:v>3.0503304524656841E-2</c:v>
                </c:pt>
                <c:pt idx="13">
                  <c:v>0.10389159138290478</c:v>
                </c:pt>
                <c:pt idx="14">
                  <c:v>8.5973571087406456E-2</c:v>
                </c:pt>
                <c:pt idx="15">
                  <c:v>0.11073857649200114</c:v>
                </c:pt>
                <c:pt idx="16">
                  <c:v>0.1459485698956324</c:v>
                </c:pt>
                <c:pt idx="17">
                  <c:v>0.11744654477843199</c:v>
                </c:pt>
                <c:pt idx="18">
                  <c:v>0.1173965169106512</c:v>
                </c:pt>
                <c:pt idx="19">
                  <c:v>0.123</c:v>
                </c:pt>
                <c:pt idx="20">
                  <c:v>0.14547138693717102</c:v>
                </c:pt>
                <c:pt idx="21">
                  <c:v>0.11991883977773167</c:v>
                </c:pt>
                <c:pt idx="22">
                  <c:v>0.12650397517112369</c:v>
                </c:pt>
                <c:pt idx="23">
                  <c:v>0.13600000000000001</c:v>
                </c:pt>
                <c:pt idx="24">
                  <c:v>0.193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54-44CB-BF42-B1ADA85DB38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473383"/>
        <c:axId val="3086411"/>
      </c:lineChart>
      <c:catAx>
        <c:axId val="5473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086411"/>
        <c:crosses val="autoZero"/>
        <c:auto val="1"/>
        <c:lblAlgn val="ctr"/>
        <c:lblOffset val="100"/>
        <c:noMultiLvlLbl val="0"/>
      </c:catAx>
      <c:valAx>
        <c:axId val="30864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473383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DEPs'!$A$7</c:f>
              <c:strCache>
                <c:ptCount val="1"/>
                <c:pt idx="0">
                  <c:v>DIBUIX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DEPs'!$D$7:$AB$7</c:f>
              <c:numCache>
                <c:formatCode>0.0%</c:formatCode>
                <c:ptCount val="25"/>
                <c:pt idx="0">
                  <c:v>0.11648332906966828</c:v>
                </c:pt>
                <c:pt idx="1">
                  <c:v>0.11291122499586709</c:v>
                </c:pt>
                <c:pt idx="2">
                  <c:v>9.5499787324542756E-2</c:v>
                </c:pt>
                <c:pt idx="3">
                  <c:v>8.1081081081081086E-2</c:v>
                </c:pt>
                <c:pt idx="4">
                  <c:v>7.8817733990147784E-2</c:v>
                </c:pt>
                <c:pt idx="5">
                  <c:v>9.4275420336269011E-2</c:v>
                </c:pt>
                <c:pt idx="6">
                  <c:v>0.1</c:v>
                </c:pt>
                <c:pt idx="7">
                  <c:v>0.10623368146214099</c:v>
                </c:pt>
                <c:pt idx="8">
                  <c:v>5.3846288546062653E-2</c:v>
                </c:pt>
                <c:pt idx="9">
                  <c:v>6.5672701455449067E-2</c:v>
                </c:pt>
                <c:pt idx="10">
                  <c:v>5.453365072495131E-2</c:v>
                </c:pt>
                <c:pt idx="11">
                  <c:v>5.0226467554598857E-2</c:v>
                </c:pt>
                <c:pt idx="12">
                  <c:v>3.0369598007754368E-2</c:v>
                </c:pt>
                <c:pt idx="13">
                  <c:v>7.3890820827595863E-2</c:v>
                </c:pt>
                <c:pt idx="14">
                  <c:v>9.392477628635347E-2</c:v>
                </c:pt>
                <c:pt idx="15">
                  <c:v>8.5761751419500931E-2</c:v>
                </c:pt>
                <c:pt idx="16">
                  <c:v>5.7663408908925379E-2</c:v>
                </c:pt>
                <c:pt idx="17">
                  <c:v>6.9519464052157059E-2</c:v>
                </c:pt>
                <c:pt idx="18">
                  <c:v>6.1642562773969983E-2</c:v>
                </c:pt>
                <c:pt idx="19">
                  <c:v>7.0000000000000007E-2</c:v>
                </c:pt>
                <c:pt idx="20">
                  <c:v>0.12330212103016829</c:v>
                </c:pt>
                <c:pt idx="21">
                  <c:v>6.5883621251771413E-2</c:v>
                </c:pt>
                <c:pt idx="22">
                  <c:v>6.0726363770033813E-2</c:v>
                </c:pt>
                <c:pt idx="23">
                  <c:v>6.6000000000000003E-2</c:v>
                </c:pt>
                <c:pt idx="24">
                  <c:v>8.2000000000000003E-2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965-4D8A-805B-BB9A9E69D44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7700711"/>
        <c:axId val="27711654"/>
      </c:lineChart>
      <c:catAx>
        <c:axId val="377007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7711654"/>
        <c:crosses val="autoZero"/>
        <c:auto val="1"/>
        <c:lblAlgn val="ctr"/>
        <c:lblOffset val="100"/>
        <c:noMultiLvlLbl val="0"/>
      </c:catAx>
      <c:valAx>
        <c:axId val="2771165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770071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DEPs'!$A$8</c:f>
              <c:strCache>
                <c:ptCount val="1"/>
                <c:pt idx="0">
                  <c:v>ECONOMIA I CIÈNCIES SOCIALS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DEPs'!$D$8:$AB$8</c:f>
              <c:numCache>
                <c:formatCode>0.0%</c:formatCode>
                <c:ptCount val="25"/>
                <c:pt idx="0">
                  <c:v>6.5666302947763946E-2</c:v>
                </c:pt>
                <c:pt idx="1">
                  <c:v>7.766687461010606E-2</c:v>
                </c:pt>
                <c:pt idx="2">
                  <c:v>5.3218851364243466E-2</c:v>
                </c:pt>
                <c:pt idx="3">
                  <c:v>5.9770114942528742E-2</c:v>
                </c:pt>
                <c:pt idx="4">
                  <c:v>4.9450906491649876E-2</c:v>
                </c:pt>
                <c:pt idx="5">
                  <c:v>4.869411243913236E-2</c:v>
                </c:pt>
                <c:pt idx="6">
                  <c:v>4.859661879658244E-2</c:v>
                </c:pt>
                <c:pt idx="7">
                  <c:v>3.5018678529671769E-2</c:v>
                </c:pt>
                <c:pt idx="8">
                  <c:v>4.8984191950648043E-2</c:v>
                </c:pt>
                <c:pt idx="9">
                  <c:v>9.535774686777343E-2</c:v>
                </c:pt>
                <c:pt idx="10">
                  <c:v>6.3918793115795E-2</c:v>
                </c:pt>
                <c:pt idx="11">
                  <c:v>5.7603152526657389E-2</c:v>
                </c:pt>
                <c:pt idx="12">
                  <c:v>8.254393911940569E-2</c:v>
                </c:pt>
                <c:pt idx="13">
                  <c:v>0.10240286511472951</c:v>
                </c:pt>
                <c:pt idx="14">
                  <c:v>5.5944660685821011E-2</c:v>
                </c:pt>
                <c:pt idx="15">
                  <c:v>8.1139027081034945E-2</c:v>
                </c:pt>
                <c:pt idx="16">
                  <c:v>7.0734436112472376E-2</c:v>
                </c:pt>
                <c:pt idx="17">
                  <c:v>4.1077012773625909E-2</c:v>
                </c:pt>
                <c:pt idx="18">
                  <c:v>5.0913804277381729E-2</c:v>
                </c:pt>
                <c:pt idx="19">
                  <c:v>0.10199999999999999</c:v>
                </c:pt>
                <c:pt idx="20">
                  <c:v>8.8147903598547378E-2</c:v>
                </c:pt>
                <c:pt idx="21">
                  <c:v>2.7389254935203378E-2</c:v>
                </c:pt>
                <c:pt idx="22">
                  <c:v>3.1470991151097784E-2</c:v>
                </c:pt>
                <c:pt idx="23">
                  <c:v>2.5999999999999999E-2</c:v>
                </c:pt>
                <c:pt idx="24">
                  <c:v>3.5000000000000003E-2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FD4-487D-B4B0-E591D99B4D3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2284083"/>
        <c:axId val="65362679"/>
      </c:lineChart>
      <c:catAx>
        <c:axId val="622840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5362679"/>
        <c:crosses val="autoZero"/>
        <c:auto val="1"/>
        <c:lblAlgn val="ctr"/>
        <c:lblOffset val="100"/>
        <c:noMultiLvlLbl val="0"/>
      </c:catAx>
      <c:valAx>
        <c:axId val="6536267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284083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DEPs'!$A$6</c:f>
              <c:strCache>
                <c:ptCount val="1"/>
                <c:pt idx="0">
                  <c:v>CONSTRUCCIONS ARQUITECTÒNIQUES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DEPs'!$D$6:$AB$6</c:f>
              <c:numCache>
                <c:formatCode>0.0%</c:formatCode>
                <c:ptCount val="25"/>
                <c:pt idx="0">
                  <c:v>4.1604653540712792E-2</c:v>
                </c:pt>
                <c:pt idx="1">
                  <c:v>3.9098376938267565E-2</c:v>
                </c:pt>
                <c:pt idx="2">
                  <c:v>5.6980778192655325E-2</c:v>
                </c:pt>
                <c:pt idx="3">
                  <c:v>3.8374650734201293E-2</c:v>
                </c:pt>
                <c:pt idx="4">
                  <c:v>3.5918542187644717E-2</c:v>
                </c:pt>
                <c:pt idx="5">
                  <c:v>3.2402589894785526E-2</c:v>
                </c:pt>
                <c:pt idx="6">
                  <c:v>1.1611112684432613E-2</c:v>
                </c:pt>
                <c:pt idx="7">
                  <c:v>1.0195302898259257E-2</c:v>
                </c:pt>
                <c:pt idx="8">
                  <c:v>0</c:v>
                </c:pt>
                <c:pt idx="9">
                  <c:v>8.8988677902057699E-4</c:v>
                </c:pt>
                <c:pt idx="10">
                  <c:v>3.3827356035750654E-3</c:v>
                </c:pt>
                <c:pt idx="11">
                  <c:v>2.7307810033669628E-3</c:v>
                </c:pt>
                <c:pt idx="12">
                  <c:v>1.6627988821754369E-2</c:v>
                </c:pt>
                <c:pt idx="13">
                  <c:v>3.157394943773531E-2</c:v>
                </c:pt>
                <c:pt idx="14">
                  <c:v>3.5630885948274918E-2</c:v>
                </c:pt>
                <c:pt idx="15">
                  <c:v>6.3689905492398294E-2</c:v>
                </c:pt>
                <c:pt idx="16">
                  <c:v>7.6766820781875064E-2</c:v>
                </c:pt>
                <c:pt idx="17">
                  <c:v>8.4442020116012984E-2</c:v>
                </c:pt>
                <c:pt idx="18">
                  <c:v>0.10364253522733756</c:v>
                </c:pt>
                <c:pt idx="19">
                  <c:v>0.11899999999999999</c:v>
                </c:pt>
                <c:pt idx="20">
                  <c:v>0.18573072309311833</c:v>
                </c:pt>
                <c:pt idx="21">
                  <c:v>9.3114964433291189E-2</c:v>
                </c:pt>
                <c:pt idx="22">
                  <c:v>9.0805249083535516E-2</c:v>
                </c:pt>
                <c:pt idx="23">
                  <c:v>8.8999999999999996E-2</c:v>
                </c:pt>
                <c:pt idx="24">
                  <c:v>0.108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10C-464E-88F1-E6168B1A3B8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8767964"/>
        <c:axId val="1582390"/>
      </c:lineChart>
      <c:catAx>
        <c:axId val="587679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82390"/>
        <c:crosses val="autoZero"/>
        <c:auto val="1"/>
        <c:lblAlgn val="ctr"/>
        <c:lblOffset val="100"/>
        <c:noMultiLvlLbl val="0"/>
      </c:catAx>
      <c:valAx>
        <c:axId val="158239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8767964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DEPs'!$A$9</c:f>
              <c:strCache>
                <c:ptCount val="1"/>
                <c:pt idx="0">
                  <c:v>ESCULTURA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DEPs'!$D$9:$AB$9</c:f>
              <c:numCache>
                <c:formatCode>0.0%</c:formatCode>
                <c:ptCount val="25"/>
                <c:pt idx="0">
                  <c:v>0.1360544217687075</c:v>
                </c:pt>
                <c:pt idx="1">
                  <c:v>0.15034965034965034</c:v>
                </c:pt>
                <c:pt idx="2">
                  <c:v>8.6461888509670085E-2</c:v>
                </c:pt>
                <c:pt idx="3">
                  <c:v>6.3209076175040513E-2</c:v>
                </c:pt>
                <c:pt idx="4">
                  <c:v>7.6010781671159031E-2</c:v>
                </c:pt>
                <c:pt idx="5">
                  <c:v>6.0747663551401869E-2</c:v>
                </c:pt>
                <c:pt idx="6">
                  <c:v>4.2948038176033931E-2</c:v>
                </c:pt>
                <c:pt idx="7">
                  <c:v>6.381856540084388E-2</c:v>
                </c:pt>
                <c:pt idx="8">
                  <c:v>5.5181347150259068E-2</c:v>
                </c:pt>
                <c:pt idx="9">
                  <c:v>4.3377674956622328E-2</c:v>
                </c:pt>
                <c:pt idx="10">
                  <c:v>6.1728395061728392E-3</c:v>
                </c:pt>
                <c:pt idx="11">
                  <c:v>0</c:v>
                </c:pt>
                <c:pt idx="12">
                  <c:v>5.379969298308538E-2</c:v>
                </c:pt>
                <c:pt idx="13">
                  <c:v>0.11336402623612514</c:v>
                </c:pt>
                <c:pt idx="14">
                  <c:v>9.5359871826472764E-2</c:v>
                </c:pt>
                <c:pt idx="15">
                  <c:v>9.5226003047232097E-2</c:v>
                </c:pt>
                <c:pt idx="16">
                  <c:v>9.5391327020547284E-2</c:v>
                </c:pt>
                <c:pt idx="17">
                  <c:v>0.10253433933062488</c:v>
                </c:pt>
                <c:pt idx="18">
                  <c:v>9.904594899839507E-2</c:v>
                </c:pt>
                <c:pt idx="19">
                  <c:v>8.8999999999999996E-2</c:v>
                </c:pt>
                <c:pt idx="20">
                  <c:v>0.1174491716616161</c:v>
                </c:pt>
                <c:pt idx="21">
                  <c:v>8.2588746679546007E-2</c:v>
                </c:pt>
                <c:pt idx="22">
                  <c:v>9.0381840381840384E-2</c:v>
                </c:pt>
                <c:pt idx="23">
                  <c:v>8.7999999999999995E-2</c:v>
                </c:pt>
                <c:pt idx="24">
                  <c:v>6.6000000000000003E-2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20-4F87-8FE9-E44D6CBDE50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9921601"/>
        <c:axId val="22115649"/>
      </c:lineChart>
      <c:catAx>
        <c:axId val="399216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2115649"/>
        <c:crosses val="autoZero"/>
        <c:auto val="1"/>
        <c:lblAlgn val="ctr"/>
        <c:lblOffset val="100"/>
        <c:noMultiLvlLbl val="0"/>
      </c:catAx>
      <c:valAx>
        <c:axId val="2211564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992160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DEPs'!$A$10</c:f>
              <c:strCache>
                <c:ptCount val="1"/>
                <c:pt idx="0">
                  <c:v>ESTADÍSTICA I INVESTIGACIÓ OPERATIVA APLICADES I QUALITAT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DEPs'!$D$10:$AB$10</c:f>
              <c:numCache>
                <c:formatCode>0.0%</c:formatCode>
                <c:ptCount val="25"/>
                <c:pt idx="0">
                  <c:v>7.3451489128448746E-2</c:v>
                </c:pt>
                <c:pt idx="1">
                  <c:v>8.8945450338404577E-2</c:v>
                </c:pt>
                <c:pt idx="2">
                  <c:v>8.329812015818841E-2</c:v>
                </c:pt>
                <c:pt idx="3">
                  <c:v>0.12840823364586701</c:v>
                </c:pt>
                <c:pt idx="4">
                  <c:v>9.1300648729129005E-2</c:v>
                </c:pt>
                <c:pt idx="5">
                  <c:v>9.4130949250591636E-2</c:v>
                </c:pt>
                <c:pt idx="6">
                  <c:v>0.1141954528976125</c:v>
                </c:pt>
                <c:pt idx="7">
                  <c:v>0.11075975359342916</c:v>
                </c:pt>
                <c:pt idx="8">
                  <c:v>0.13154818133353285</c:v>
                </c:pt>
                <c:pt idx="9">
                  <c:v>7.6509034986543628E-2</c:v>
                </c:pt>
                <c:pt idx="10">
                  <c:v>4.2882625018148636E-2</c:v>
                </c:pt>
                <c:pt idx="11">
                  <c:v>5.2772179222668782E-2</c:v>
                </c:pt>
                <c:pt idx="12">
                  <c:v>5.6774407661581858E-2</c:v>
                </c:pt>
                <c:pt idx="13">
                  <c:v>0.11407796568859763</c:v>
                </c:pt>
                <c:pt idx="14">
                  <c:v>9.8494641029784044E-2</c:v>
                </c:pt>
                <c:pt idx="15">
                  <c:v>0.11935178451363257</c:v>
                </c:pt>
                <c:pt idx="16">
                  <c:v>0.10929800806823099</c:v>
                </c:pt>
                <c:pt idx="17">
                  <c:v>0.10968021210973432</c:v>
                </c:pt>
                <c:pt idx="18">
                  <c:v>0.1150917248665633</c:v>
                </c:pt>
                <c:pt idx="19">
                  <c:v>0.13100000000000001</c:v>
                </c:pt>
                <c:pt idx="20">
                  <c:v>0.14422300146477873</c:v>
                </c:pt>
                <c:pt idx="21">
                  <c:v>8.4740781172914031E-2</c:v>
                </c:pt>
                <c:pt idx="22">
                  <c:v>6.706030794708516E-2</c:v>
                </c:pt>
                <c:pt idx="23">
                  <c:v>6.6000000000000003E-2</c:v>
                </c:pt>
                <c:pt idx="24">
                  <c:v>7.5999999999999998E-2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52-4CB9-845F-AE9B8B554ED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2400385"/>
        <c:axId val="22560986"/>
      </c:lineChart>
      <c:catAx>
        <c:axId val="6240038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2560986"/>
        <c:crosses val="autoZero"/>
        <c:auto val="1"/>
        <c:lblAlgn val="ctr"/>
        <c:lblOffset val="100"/>
        <c:noMultiLvlLbl val="0"/>
      </c:catAx>
      <c:valAx>
        <c:axId val="2256098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400385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DEPs'!$A$11</c:f>
              <c:strCache>
                <c:ptCount val="1"/>
                <c:pt idx="0">
                  <c:v>EXPRESSIÓ GRÀFICA ARQUITECTÒNICA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DEPs'!$D$1:$Z$1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'Històric DEPs'!$D$11:$Z$11</c:f>
              <c:numCache>
                <c:formatCode>0.0%</c:formatCode>
                <c:ptCount val="23"/>
                <c:pt idx="0">
                  <c:v>3.7824387321726174E-2</c:v>
                </c:pt>
                <c:pt idx="1">
                  <c:v>7.0121007736560215E-2</c:v>
                </c:pt>
                <c:pt idx="2">
                  <c:v>4.8364463188227444E-2</c:v>
                </c:pt>
                <c:pt idx="3">
                  <c:v>6.7061420412739575E-2</c:v>
                </c:pt>
                <c:pt idx="4">
                  <c:v>5.3282469836763664E-2</c:v>
                </c:pt>
                <c:pt idx="5">
                  <c:v>5.1052848193135457E-2</c:v>
                </c:pt>
                <c:pt idx="6">
                  <c:v>4.5790740676132993E-2</c:v>
                </c:pt>
                <c:pt idx="7">
                  <c:v>9.3457943925233638E-3</c:v>
                </c:pt>
                <c:pt idx="8">
                  <c:v>2.9802350809431848E-3</c:v>
                </c:pt>
                <c:pt idx="9">
                  <c:v>2.4521454386322313E-2</c:v>
                </c:pt>
                <c:pt idx="10">
                  <c:v>2.8040212213424256E-2</c:v>
                </c:pt>
                <c:pt idx="11">
                  <c:v>2.6413735142273985E-2</c:v>
                </c:pt>
                <c:pt idx="12">
                  <c:v>0</c:v>
                </c:pt>
                <c:pt idx="13">
                  <c:v>8.6532710637160698E-2</c:v>
                </c:pt>
                <c:pt idx="14">
                  <c:v>0.10558908722514732</c:v>
                </c:pt>
                <c:pt idx="15">
                  <c:v>8.387572971884856E-2</c:v>
                </c:pt>
                <c:pt idx="16">
                  <c:v>9.4859517571596344E-2</c:v>
                </c:pt>
                <c:pt idx="17">
                  <c:v>9.840711680268717E-2</c:v>
                </c:pt>
                <c:pt idx="18">
                  <c:v>0.1006510514106114</c:v>
                </c:pt>
                <c:pt idx="19">
                  <c:v>0.108</c:v>
                </c:pt>
                <c:pt idx="20">
                  <c:v>0.12185540310494843</c:v>
                </c:pt>
                <c:pt idx="21">
                  <c:v>0.12011052423826619</c:v>
                </c:pt>
                <c:pt idx="22">
                  <c:v>0.11905366699659269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D76-4AD4-82DB-3DC69E64696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5061886"/>
        <c:axId val="41943717"/>
      </c:lineChart>
      <c:catAx>
        <c:axId val="6506188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1943717"/>
        <c:crosses val="autoZero"/>
        <c:auto val="1"/>
        <c:lblAlgn val="ctr"/>
        <c:lblOffset val="100"/>
        <c:noMultiLvlLbl val="0"/>
      </c:catAx>
      <c:valAx>
        <c:axId val="4194371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5061886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DEPs'!$A$12</c:f>
              <c:strCache>
                <c:ptCount val="1"/>
                <c:pt idx="0">
                  <c:v>Enginyeria Gràfica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DEPs'!$D$1:$Z$1</c:f>
              <c:numCache>
                <c:formatCode>General</c:formatCode>
                <c:ptCount val="2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</c:numCache>
            </c:numRef>
          </c:cat>
          <c:val>
            <c:numRef>
              <c:f>'Històric DEPs'!$D$12:$Z$12</c:f>
              <c:numCache>
                <c:formatCode>0.0%</c:formatCode>
                <c:ptCount val="23"/>
                <c:pt idx="0">
                  <c:v>7.4496845899669567E-2</c:v>
                </c:pt>
                <c:pt idx="1">
                  <c:v>7.8718888674512835E-2</c:v>
                </c:pt>
                <c:pt idx="2">
                  <c:v>6.8975918757226889E-2</c:v>
                </c:pt>
                <c:pt idx="3">
                  <c:v>7.7386234601475201E-2</c:v>
                </c:pt>
                <c:pt idx="4">
                  <c:v>8.4171835515736274E-2</c:v>
                </c:pt>
                <c:pt idx="5">
                  <c:v>8.5641915828255644E-2</c:v>
                </c:pt>
                <c:pt idx="6">
                  <c:v>8.4454955923457323E-2</c:v>
                </c:pt>
                <c:pt idx="7">
                  <c:v>8.580183861082738E-2</c:v>
                </c:pt>
                <c:pt idx="8">
                  <c:v>5.494983051502187E-2</c:v>
                </c:pt>
                <c:pt idx="9">
                  <c:v>2.610595303113053E-2</c:v>
                </c:pt>
                <c:pt idx="10">
                  <c:v>3.1486288229319488E-2</c:v>
                </c:pt>
                <c:pt idx="11">
                  <c:v>6.3023829087921118E-2</c:v>
                </c:pt>
                <c:pt idx="12">
                  <c:v>6.841677943166441E-2</c:v>
                </c:pt>
                <c:pt idx="13">
                  <c:v>0.10719863694448389</c:v>
                </c:pt>
                <c:pt idx="14">
                  <c:v>5.9439528023598816E-2</c:v>
                </c:pt>
                <c:pt idx="15">
                  <c:v>0.10289073983341498</c:v>
                </c:pt>
                <c:pt idx="16">
                  <c:v>0.10896067222260485</c:v>
                </c:pt>
                <c:pt idx="17">
                  <c:v>9.3715083798882673E-2</c:v>
                </c:pt>
                <c:pt idx="18">
                  <c:v>6.2017491766992394E-2</c:v>
                </c:pt>
                <c:pt idx="19">
                  <c:v>7.0000000000000007E-2</c:v>
                </c:pt>
                <c:pt idx="20">
                  <c:v>8.2001056219693697E-2</c:v>
                </c:pt>
                <c:pt idx="21">
                  <c:v>4.0105874906496343E-2</c:v>
                </c:pt>
                <c:pt idx="22">
                  <c:v>3.9653929343907719E-2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72-4655-B59F-EB7B63171DC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2084712"/>
        <c:axId val="4443754"/>
      </c:lineChart>
      <c:catAx>
        <c:axId val="42084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443754"/>
        <c:crosses val="autoZero"/>
        <c:auto val="1"/>
        <c:lblAlgn val="ctr"/>
        <c:lblOffset val="100"/>
        <c:noMultiLvlLbl val="0"/>
      </c:catAx>
      <c:valAx>
        <c:axId val="444375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084712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DEPs'!$A$13</c:f>
              <c:strCache>
                <c:ptCount val="1"/>
                <c:pt idx="0">
                  <c:v>FÍSICA APLICADA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DEPs'!$D$13:$AB$13</c:f>
              <c:numCache>
                <c:formatCode>0.0%</c:formatCode>
                <c:ptCount val="25"/>
                <c:pt idx="0">
                  <c:v>6.786833462859436E-2</c:v>
                </c:pt>
                <c:pt idx="1">
                  <c:v>8.2912134567951143E-2</c:v>
                </c:pt>
                <c:pt idx="2">
                  <c:v>9.0735157118672929E-2</c:v>
                </c:pt>
                <c:pt idx="3">
                  <c:v>8.8432353299987804E-2</c:v>
                </c:pt>
                <c:pt idx="4">
                  <c:v>6.3845391476709618E-2</c:v>
                </c:pt>
                <c:pt idx="5">
                  <c:v>4.9222240806671279E-2</c:v>
                </c:pt>
                <c:pt idx="6">
                  <c:v>7.0543627889004284E-2</c:v>
                </c:pt>
                <c:pt idx="7">
                  <c:v>3.0179756426228676E-2</c:v>
                </c:pt>
                <c:pt idx="8">
                  <c:v>6.4061485169950194E-2</c:v>
                </c:pt>
                <c:pt idx="9">
                  <c:v>3.9359917408697896E-2</c:v>
                </c:pt>
                <c:pt idx="10">
                  <c:v>3.6305524753766874E-2</c:v>
                </c:pt>
                <c:pt idx="11">
                  <c:v>6.7696556953113359E-4</c:v>
                </c:pt>
                <c:pt idx="12">
                  <c:v>5.352122854561879E-2</c:v>
                </c:pt>
                <c:pt idx="13">
                  <c:v>8.3343839489941104E-2</c:v>
                </c:pt>
                <c:pt idx="14">
                  <c:v>5.9282326724187193E-2</c:v>
                </c:pt>
                <c:pt idx="15">
                  <c:v>6.6710275687778625E-2</c:v>
                </c:pt>
                <c:pt idx="16">
                  <c:v>6.1786880619279921E-2</c:v>
                </c:pt>
                <c:pt idx="17">
                  <c:v>5.9098577468602254E-2</c:v>
                </c:pt>
                <c:pt idx="18">
                  <c:v>5.9939642659482262E-2</c:v>
                </c:pt>
                <c:pt idx="19">
                  <c:v>3.5999999999999997E-2</c:v>
                </c:pt>
                <c:pt idx="20">
                  <c:v>0.14093533146799994</c:v>
                </c:pt>
                <c:pt idx="21">
                  <c:v>4.9641239080011272E-2</c:v>
                </c:pt>
                <c:pt idx="22">
                  <c:v>3.6056708564747159E-2</c:v>
                </c:pt>
                <c:pt idx="23">
                  <c:v>6.2E-2</c:v>
                </c:pt>
                <c:pt idx="24">
                  <c:v>7.4999999999999997E-2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D5-4C5F-9692-CA4C61CCBD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329487"/>
        <c:axId val="28811772"/>
      </c:lineChart>
      <c:catAx>
        <c:axId val="563294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8811772"/>
        <c:crosses val="autoZero"/>
        <c:auto val="1"/>
        <c:lblAlgn val="ctr"/>
        <c:lblOffset val="100"/>
        <c:noMultiLvlLbl val="0"/>
      </c:catAx>
      <c:valAx>
        <c:axId val="288117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6329487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DEPs'!$A$14</c:f>
              <c:strCache>
                <c:ptCount val="1"/>
                <c:pt idx="0">
                  <c:v>LINGÜÍSTICA APLICADA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DEPs'!$D$14:$AB$14</c:f>
              <c:numCache>
                <c:formatCode>0.0%</c:formatCode>
                <c:ptCount val="25"/>
                <c:pt idx="0">
                  <c:v>8.8635259834871291E-2</c:v>
                </c:pt>
                <c:pt idx="1">
                  <c:v>9.001720650828629E-2</c:v>
                </c:pt>
                <c:pt idx="2">
                  <c:v>8.8517362800950447E-2</c:v>
                </c:pt>
                <c:pt idx="3">
                  <c:v>9.1781405251951748E-2</c:v>
                </c:pt>
                <c:pt idx="4">
                  <c:v>9.6217397241567665E-2</c:v>
                </c:pt>
                <c:pt idx="5">
                  <c:v>9.5143345570719948E-2</c:v>
                </c:pt>
                <c:pt idx="6">
                  <c:v>0.10131487889273356</c:v>
                </c:pt>
                <c:pt idx="7">
                  <c:v>0.1022798697217302</c:v>
                </c:pt>
                <c:pt idx="8">
                  <c:v>0.11353067573201629</c:v>
                </c:pt>
                <c:pt idx="9">
                  <c:v>0.10402653067609423</c:v>
                </c:pt>
                <c:pt idx="10">
                  <c:v>9.966374844748721E-2</c:v>
                </c:pt>
                <c:pt idx="11">
                  <c:v>0.10755239224990115</c:v>
                </c:pt>
                <c:pt idx="12">
                  <c:v>0.13286377220778833</c:v>
                </c:pt>
                <c:pt idx="13">
                  <c:v>0.11934957510743481</c:v>
                </c:pt>
                <c:pt idx="14">
                  <c:v>9.8984511231921229E-2</c:v>
                </c:pt>
                <c:pt idx="15">
                  <c:v>0.10218899585865648</c:v>
                </c:pt>
                <c:pt idx="16">
                  <c:v>0.11230775677827598</c:v>
                </c:pt>
                <c:pt idx="17">
                  <c:v>9.2925375957627926E-2</c:v>
                </c:pt>
                <c:pt idx="18">
                  <c:v>8.459149299528014E-2</c:v>
                </c:pt>
                <c:pt idx="19">
                  <c:v>8.5000000000000006E-2</c:v>
                </c:pt>
                <c:pt idx="20">
                  <c:v>7.8244338458459781E-2</c:v>
                </c:pt>
                <c:pt idx="21">
                  <c:v>6.114852889046437E-2</c:v>
                </c:pt>
                <c:pt idx="22">
                  <c:v>6.0555042632922398E-2</c:v>
                </c:pt>
                <c:pt idx="23">
                  <c:v>5.1999999999999998E-2</c:v>
                </c:pt>
                <c:pt idx="24">
                  <c:v>8.2000000000000003E-2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3EA-46B1-89E6-4ACE0063119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0806933"/>
        <c:axId val="63307014"/>
      </c:lineChart>
      <c:catAx>
        <c:axId val="308069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3307014"/>
        <c:crosses val="autoZero"/>
        <c:auto val="1"/>
        <c:lblAlgn val="ctr"/>
        <c:lblOffset val="100"/>
        <c:noMultiLvlLbl val="0"/>
      </c:catAx>
      <c:valAx>
        <c:axId val="6330701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0806933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9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DEPs'!$A$15</c:f>
              <c:strCache>
                <c:ptCount val="1"/>
                <c:pt idx="0">
                  <c:v>ENGINYERIA RURAL I AGROALIMENTÀRIA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DEPs'!$D$15:$AB$15</c:f>
              <c:numCache>
                <c:formatCode>0.0%</c:formatCode>
                <c:ptCount val="25"/>
                <c:pt idx="0">
                  <c:v>5.4708769009346438E-2</c:v>
                </c:pt>
                <c:pt idx="1">
                  <c:v>5.5265731985653731E-2</c:v>
                </c:pt>
                <c:pt idx="2">
                  <c:v>7.7559462254395042E-2</c:v>
                </c:pt>
                <c:pt idx="3">
                  <c:v>4.5918771277016865E-2</c:v>
                </c:pt>
                <c:pt idx="4">
                  <c:v>4.3259042747533796E-2</c:v>
                </c:pt>
                <c:pt idx="5">
                  <c:v>4.7270509301616352E-2</c:v>
                </c:pt>
                <c:pt idx="6">
                  <c:v>7.1265243902439018E-2</c:v>
                </c:pt>
                <c:pt idx="7">
                  <c:v>8.5949764521193101E-2</c:v>
                </c:pt>
                <c:pt idx="8">
                  <c:v>7.4097178900672356E-2</c:v>
                </c:pt>
                <c:pt idx="9">
                  <c:v>3.0279503105590064E-2</c:v>
                </c:pt>
                <c:pt idx="10">
                  <c:v>6.7700987306064881E-3</c:v>
                </c:pt>
                <c:pt idx="11">
                  <c:v>1.4822657490735837E-3</c:v>
                </c:pt>
                <c:pt idx="12">
                  <c:v>2.9862425848794651E-2</c:v>
                </c:pt>
                <c:pt idx="13">
                  <c:v>5.3661528168817772E-2</c:v>
                </c:pt>
                <c:pt idx="14">
                  <c:v>3.6933490288404945E-2</c:v>
                </c:pt>
                <c:pt idx="15">
                  <c:v>2.5550078153180233E-2</c:v>
                </c:pt>
                <c:pt idx="16">
                  <c:v>4.7078931013051585E-2</c:v>
                </c:pt>
                <c:pt idx="17">
                  <c:v>5.3474114441416885E-2</c:v>
                </c:pt>
                <c:pt idx="18">
                  <c:v>3.6648313833448035E-2</c:v>
                </c:pt>
                <c:pt idx="19">
                  <c:v>3.9E-2</c:v>
                </c:pt>
                <c:pt idx="20">
                  <c:v>8.7549148099606816E-2</c:v>
                </c:pt>
                <c:pt idx="21">
                  <c:v>4.1843370087644903E-2</c:v>
                </c:pt>
                <c:pt idx="22">
                  <c:v>4.2684600603897886E-2</c:v>
                </c:pt>
                <c:pt idx="23">
                  <c:v>5.2999999999999999E-2</c:v>
                </c:pt>
                <c:pt idx="24">
                  <c:v>6.3E-2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001-4E83-BFBF-8F5158BB312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2253495"/>
        <c:axId val="30094100"/>
      </c:lineChart>
      <c:catAx>
        <c:axId val="322534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0094100"/>
        <c:crosses val="autoZero"/>
        <c:auto val="1"/>
        <c:lblAlgn val="ctr"/>
        <c:lblOffset val="100"/>
        <c:noMultiLvlLbl val="0"/>
      </c:catAx>
      <c:valAx>
        <c:axId val="300941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253495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DEPs'!$A$16</c:f>
              <c:strCache>
                <c:ptCount val="1"/>
                <c:pt idx="0">
                  <c:v>ENGINYERIA CARTOGRÀFICA, GEODÈSIA I FOTOGRAMETRIA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DEPs'!$D$16:$AB$16</c:f>
              <c:numCache>
                <c:formatCode>0.0%</c:formatCode>
                <c:ptCount val="25"/>
                <c:pt idx="0">
                  <c:v>1.2043452777621658E-3</c:v>
                </c:pt>
                <c:pt idx="1">
                  <c:v>4.9515164018980812E-3</c:v>
                </c:pt>
                <c:pt idx="2">
                  <c:v>4.7534918358777718E-3</c:v>
                </c:pt>
                <c:pt idx="3">
                  <c:v>7.1138934338763598E-3</c:v>
                </c:pt>
                <c:pt idx="4">
                  <c:v>9.1861106007716329E-3</c:v>
                </c:pt>
                <c:pt idx="5">
                  <c:v>2.432340397930889E-3</c:v>
                </c:pt>
                <c:pt idx="6">
                  <c:v>2.7033602768240924E-3</c:v>
                </c:pt>
                <c:pt idx="7">
                  <c:v>2.8812078023107285E-3</c:v>
                </c:pt>
                <c:pt idx="8">
                  <c:v>3.3940491005769883E-3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1.0903233800024781E-2</c:v>
                </c:pt>
                <c:pt idx="14">
                  <c:v>4.5574258559487005E-2</c:v>
                </c:pt>
                <c:pt idx="15">
                  <c:v>3.0653093903694386E-2</c:v>
                </c:pt>
                <c:pt idx="16">
                  <c:v>2.496016994158258E-2</c:v>
                </c:pt>
                <c:pt idx="17">
                  <c:v>2.6574677398747922E-2</c:v>
                </c:pt>
                <c:pt idx="18">
                  <c:v>5.8151218286862594E-2</c:v>
                </c:pt>
                <c:pt idx="19">
                  <c:v>5.6000000000000001E-2</c:v>
                </c:pt>
                <c:pt idx="20">
                  <c:v>4.1866144632023733E-2</c:v>
                </c:pt>
                <c:pt idx="21">
                  <c:v>1.9169458008797772E-2</c:v>
                </c:pt>
                <c:pt idx="22">
                  <c:v>2.0642546164239602E-2</c:v>
                </c:pt>
                <c:pt idx="23">
                  <c:v>7.0000000000000001E-3</c:v>
                </c:pt>
                <c:pt idx="24">
                  <c:v>1.2999999999999999E-2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76-439E-AD38-11032652DBD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7625629"/>
        <c:axId val="59878000"/>
      </c:lineChart>
      <c:catAx>
        <c:axId val="176256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9878000"/>
        <c:crosses val="autoZero"/>
        <c:auto val="1"/>
        <c:lblAlgn val="ctr"/>
        <c:lblOffset val="100"/>
        <c:noMultiLvlLbl val="0"/>
      </c:catAx>
      <c:valAx>
        <c:axId val="59878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625629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DEPs'!$A$17</c:f>
              <c:strCache>
                <c:ptCount val="1"/>
                <c:pt idx="0">
                  <c:v>ENGINYERIA DE LA CONSTRUCCIÓ I DE PROJECTES  D'ENGINYERIA CIVIL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DEPs'!$D$17:$AB$17</c:f>
              <c:numCache>
                <c:formatCode>0.0%</c:formatCode>
                <c:ptCount val="25"/>
                <c:pt idx="0">
                  <c:v>3.7017756955289492E-2</c:v>
                </c:pt>
                <c:pt idx="1">
                  <c:v>2.2161387042106635E-2</c:v>
                </c:pt>
                <c:pt idx="2">
                  <c:v>1.8639470214732761E-2</c:v>
                </c:pt>
                <c:pt idx="3">
                  <c:v>2.0727040816326533E-2</c:v>
                </c:pt>
                <c:pt idx="4">
                  <c:v>2.6611601494903082E-2</c:v>
                </c:pt>
                <c:pt idx="5">
                  <c:v>1.7719138032085271E-2</c:v>
                </c:pt>
                <c:pt idx="6">
                  <c:v>3.5148245181707352E-2</c:v>
                </c:pt>
                <c:pt idx="7">
                  <c:v>2.714254132789664E-2</c:v>
                </c:pt>
                <c:pt idx="8">
                  <c:v>1.5101300650325163E-2</c:v>
                </c:pt>
                <c:pt idx="9">
                  <c:v>0</c:v>
                </c:pt>
                <c:pt idx="10">
                  <c:v>6.0523844307628092E-3</c:v>
                </c:pt>
                <c:pt idx="11">
                  <c:v>1.0590883014871363E-2</c:v>
                </c:pt>
                <c:pt idx="12">
                  <c:v>1.1949865632847261E-2</c:v>
                </c:pt>
                <c:pt idx="13">
                  <c:v>1.0097028292426537E-2</c:v>
                </c:pt>
                <c:pt idx="14">
                  <c:v>1.2046939036885246E-2</c:v>
                </c:pt>
                <c:pt idx="15">
                  <c:v>1.7983399938518288E-2</c:v>
                </c:pt>
                <c:pt idx="16">
                  <c:v>8.498650445785693E-3</c:v>
                </c:pt>
                <c:pt idx="17">
                  <c:v>9.3536619586568146E-3</c:v>
                </c:pt>
                <c:pt idx="18">
                  <c:v>7.3072114057450913E-3</c:v>
                </c:pt>
                <c:pt idx="19">
                  <c:v>2.3E-2</c:v>
                </c:pt>
                <c:pt idx="20">
                  <c:v>4.9588286541325917E-2</c:v>
                </c:pt>
                <c:pt idx="21">
                  <c:v>2.2312766783081101E-2</c:v>
                </c:pt>
                <c:pt idx="22">
                  <c:v>1.9758064516129031E-2</c:v>
                </c:pt>
                <c:pt idx="23">
                  <c:v>0.01</c:v>
                </c:pt>
                <c:pt idx="24">
                  <c:v>2.5999999999999999E-2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A2C-416B-89E1-2544A8DC0AF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8542701"/>
        <c:axId val="11986149"/>
      </c:lineChart>
      <c:catAx>
        <c:axId val="485427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1986149"/>
        <c:crosses val="autoZero"/>
        <c:auto val="1"/>
        <c:lblAlgn val="ctr"/>
        <c:lblOffset val="100"/>
        <c:noMultiLvlLbl val="0"/>
      </c:catAx>
      <c:valAx>
        <c:axId val="1198614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54270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en-US" sz="14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SISTEMES INFORMÀTICS I COMPUTACIÓ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DEPs'!$A$18</c:f>
              <c:strCache>
                <c:ptCount val="1"/>
                <c:pt idx="0">
                  <c:v>INFORMÀTICA DE SISTEMES I COMPUTADORS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DEPs'!$D$33:$AB$33</c:f>
              <c:numCache>
                <c:formatCode>0.0%</c:formatCode>
                <c:ptCount val="25"/>
                <c:pt idx="0">
                  <c:v>9.8755967247320664E-2</c:v>
                </c:pt>
                <c:pt idx="1">
                  <c:v>0.10554775704884381</c:v>
                </c:pt>
                <c:pt idx="2">
                  <c:v>0.11098727286103142</c:v>
                </c:pt>
                <c:pt idx="3">
                  <c:v>0.12661281374931549</c:v>
                </c:pt>
                <c:pt idx="4">
                  <c:v>0.10651846367662912</c:v>
                </c:pt>
                <c:pt idx="5">
                  <c:v>9.6929066174165565E-2</c:v>
                </c:pt>
                <c:pt idx="6">
                  <c:v>9.1256208374289952E-2</c:v>
                </c:pt>
                <c:pt idx="7">
                  <c:v>9.2849367150307907E-2</c:v>
                </c:pt>
                <c:pt idx="8">
                  <c:v>9.7286003817045996E-2</c:v>
                </c:pt>
                <c:pt idx="9">
                  <c:v>7.9841881370896525E-2</c:v>
                </c:pt>
                <c:pt idx="10">
                  <c:v>0.10702744059106324</c:v>
                </c:pt>
                <c:pt idx="11">
                  <c:v>8.8171898565680126E-2</c:v>
                </c:pt>
                <c:pt idx="12">
                  <c:v>0.10633349049190634</c:v>
                </c:pt>
                <c:pt idx="13">
                  <c:v>9.7369145212177072E-2</c:v>
                </c:pt>
                <c:pt idx="14">
                  <c:v>0.10879626628638102</c:v>
                </c:pt>
                <c:pt idx="15">
                  <c:v>0.1235500856109273</c:v>
                </c:pt>
                <c:pt idx="16">
                  <c:v>0.10951381536994731</c:v>
                </c:pt>
                <c:pt idx="17">
                  <c:v>0.10710539882317388</c:v>
                </c:pt>
                <c:pt idx="18">
                  <c:v>9.6786758645606333E-2</c:v>
                </c:pt>
                <c:pt idx="19">
                  <c:v>0.1</c:v>
                </c:pt>
                <c:pt idx="20">
                  <c:v>0.12205725203199379</c:v>
                </c:pt>
                <c:pt idx="21">
                  <c:v>8.0820441232340542E-2</c:v>
                </c:pt>
                <c:pt idx="22">
                  <c:v>7.5940813937474178E-2</c:v>
                </c:pt>
                <c:pt idx="23">
                  <c:v>7.1999999999999995E-2</c:v>
                </c:pt>
                <c:pt idx="24">
                  <c:v>8.1000000000000003E-2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D5-4074-944F-F17E3A46075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077280"/>
        <c:axId val="50748931"/>
      </c:lineChart>
      <c:catAx>
        <c:axId val="22077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0748931"/>
        <c:crosses val="autoZero"/>
        <c:auto val="1"/>
        <c:lblAlgn val="ctr"/>
        <c:lblOffset val="100"/>
        <c:noMultiLvlLbl val="0"/>
      </c:catAx>
      <c:valAx>
        <c:axId val="50748931"/>
        <c:scaling>
          <c:orientation val="minMax"/>
        </c:scaling>
        <c:delete val="0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2077280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0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DEPs'!$A$19</c:f>
              <c:strCache>
                <c:ptCount val="1"/>
                <c:pt idx="0">
                  <c:v>ENGINYERIA DEL TERRENY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DEPs'!$D$19:$AB$19</c:f>
              <c:numCache>
                <c:formatCode>0.0%</c:formatCode>
                <c:ptCount val="2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6.4516129032258064E-3</c:v>
                </c:pt>
                <c:pt idx="14">
                  <c:v>6.8399452804377573E-3</c:v>
                </c:pt>
                <c:pt idx="15">
                  <c:v>7.477753682793689E-3</c:v>
                </c:pt>
                <c:pt idx="16">
                  <c:v>4.1927123037048326E-2</c:v>
                </c:pt>
                <c:pt idx="17">
                  <c:v>4.8811544991511038E-2</c:v>
                </c:pt>
                <c:pt idx="18">
                  <c:v>0</c:v>
                </c:pt>
                <c:pt idx="19">
                  <c:v>0</c:v>
                </c:pt>
                <c:pt idx="20">
                  <c:v>5.6113224016459885E-2</c:v>
                </c:pt>
                <c:pt idx="21">
                  <c:v>2.824418325737587E-2</c:v>
                </c:pt>
                <c:pt idx="22">
                  <c:v>3.3354443740764197E-2</c:v>
                </c:pt>
                <c:pt idx="23">
                  <c:v>1.0999999999999999E-2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F6B-4916-8A59-C70DF23F61C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0719923"/>
        <c:axId val="25871551"/>
      </c:lineChart>
      <c:catAx>
        <c:axId val="107199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5871551"/>
        <c:crosses val="autoZero"/>
        <c:auto val="1"/>
        <c:lblAlgn val="ctr"/>
        <c:lblOffset val="100"/>
        <c:noMultiLvlLbl val="0"/>
      </c:catAx>
      <c:valAx>
        <c:axId val="258715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0719923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DEPs'!$A$20</c:f>
              <c:strCache>
                <c:ptCount val="1"/>
                <c:pt idx="0">
                  <c:v>ENGINYERIA ELÈCTRICA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DEPs'!$D$20:$AB$20</c:f>
              <c:numCache>
                <c:formatCode>0.0%</c:formatCode>
                <c:ptCount val="25"/>
                <c:pt idx="0">
                  <c:v>3.4658511722731905E-2</c:v>
                </c:pt>
                <c:pt idx="1">
                  <c:v>4.0730492529053676E-2</c:v>
                </c:pt>
                <c:pt idx="2">
                  <c:v>5.7128725114381107E-2</c:v>
                </c:pt>
                <c:pt idx="3">
                  <c:v>4.726694915254237E-2</c:v>
                </c:pt>
                <c:pt idx="4">
                  <c:v>4.1880412032667132E-2</c:v>
                </c:pt>
                <c:pt idx="5">
                  <c:v>6.0391857182279393E-2</c:v>
                </c:pt>
                <c:pt idx="6">
                  <c:v>8.2506361323155211E-2</c:v>
                </c:pt>
                <c:pt idx="7">
                  <c:v>6.5007618080243773E-2</c:v>
                </c:pt>
                <c:pt idx="8">
                  <c:v>5.1528244519123058E-2</c:v>
                </c:pt>
                <c:pt idx="9">
                  <c:v>5.6594893516884341E-2</c:v>
                </c:pt>
                <c:pt idx="10">
                  <c:v>2.7125279642058162E-2</c:v>
                </c:pt>
                <c:pt idx="11">
                  <c:v>1.5521834819877216E-2</c:v>
                </c:pt>
                <c:pt idx="12">
                  <c:v>1.3504703362205456E-2</c:v>
                </c:pt>
                <c:pt idx="13">
                  <c:v>3.2294617563739379E-2</c:v>
                </c:pt>
                <c:pt idx="14">
                  <c:v>5.9346309217774514E-2</c:v>
                </c:pt>
                <c:pt idx="15">
                  <c:v>3.6798141903709197E-2</c:v>
                </c:pt>
                <c:pt idx="16">
                  <c:v>3.5344063498760903E-2</c:v>
                </c:pt>
                <c:pt idx="17">
                  <c:v>4.0678207594215289E-2</c:v>
                </c:pt>
                <c:pt idx="18">
                  <c:v>4.9337629788757616E-2</c:v>
                </c:pt>
                <c:pt idx="19">
                  <c:v>7.2999999999999995E-2</c:v>
                </c:pt>
                <c:pt idx="20">
                  <c:v>0.1314359979287027</c:v>
                </c:pt>
                <c:pt idx="21">
                  <c:v>6.8201151480034028E-2</c:v>
                </c:pt>
                <c:pt idx="22">
                  <c:v>5.0472146987775419E-2</c:v>
                </c:pt>
                <c:pt idx="23">
                  <c:v>4.4999999999999998E-2</c:v>
                </c:pt>
                <c:pt idx="24">
                  <c:v>5.0999999999999997E-2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E0-4DA2-BD6F-A88EFAC231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8056857"/>
        <c:axId val="25412088"/>
      </c:lineChart>
      <c:catAx>
        <c:axId val="2805685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5412088"/>
        <c:crosses val="autoZero"/>
        <c:auto val="1"/>
        <c:lblAlgn val="ctr"/>
        <c:lblOffset val="100"/>
        <c:noMultiLvlLbl val="0"/>
      </c:catAx>
      <c:valAx>
        <c:axId val="254120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8056857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DEPs'!$A$21</c:f>
              <c:strCache>
                <c:ptCount val="1"/>
                <c:pt idx="0">
                  <c:v>ENGINYERIA ELECTRÒNICA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DEPs'!$D$21:$AB$21</c:f>
              <c:numCache>
                <c:formatCode>0.0%</c:formatCode>
                <c:ptCount val="25"/>
                <c:pt idx="0">
                  <c:v>4.393298471172101E-2</c:v>
                </c:pt>
                <c:pt idx="1">
                  <c:v>8.0739718110893505E-2</c:v>
                </c:pt>
                <c:pt idx="2">
                  <c:v>7.8192986946506268E-2</c:v>
                </c:pt>
                <c:pt idx="3">
                  <c:v>9.0909667315508147E-2</c:v>
                </c:pt>
                <c:pt idx="4">
                  <c:v>8.480255025697743E-2</c:v>
                </c:pt>
                <c:pt idx="5">
                  <c:v>6.624413755626174E-2</c:v>
                </c:pt>
                <c:pt idx="6">
                  <c:v>6.8472891833535443E-2</c:v>
                </c:pt>
                <c:pt idx="7">
                  <c:v>6.1685070337316593E-2</c:v>
                </c:pt>
                <c:pt idx="8">
                  <c:v>5.0044969805987417E-2</c:v>
                </c:pt>
                <c:pt idx="9">
                  <c:v>2.473950896317632E-2</c:v>
                </c:pt>
                <c:pt idx="10">
                  <c:v>1.8041886433639177E-2</c:v>
                </c:pt>
                <c:pt idx="11">
                  <c:v>1.9602118697084708E-2</c:v>
                </c:pt>
                <c:pt idx="12">
                  <c:v>1.2852749990268968E-2</c:v>
                </c:pt>
                <c:pt idx="13">
                  <c:v>1.4328382305456893E-2</c:v>
                </c:pt>
                <c:pt idx="14">
                  <c:v>2.2814463479042368E-2</c:v>
                </c:pt>
                <c:pt idx="15">
                  <c:v>4.0966857221639563E-2</c:v>
                </c:pt>
                <c:pt idx="16">
                  <c:v>4.6007942069609904E-2</c:v>
                </c:pt>
                <c:pt idx="17">
                  <c:v>4.5386890918900816E-2</c:v>
                </c:pt>
                <c:pt idx="18">
                  <c:v>3.5417080347311225E-2</c:v>
                </c:pt>
                <c:pt idx="19">
                  <c:v>4.3999999999999997E-2</c:v>
                </c:pt>
                <c:pt idx="20">
                  <c:v>7.2090588028695751E-2</c:v>
                </c:pt>
                <c:pt idx="21">
                  <c:v>3.3623158145916605E-2</c:v>
                </c:pt>
                <c:pt idx="22">
                  <c:v>3.0398527888258607E-2</c:v>
                </c:pt>
                <c:pt idx="23">
                  <c:v>3.1E-2</c:v>
                </c:pt>
                <c:pt idx="24">
                  <c:v>2.9000000000000001E-2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E26-44BD-A49D-0CC2C7655EE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526282"/>
        <c:axId val="44836084"/>
      </c:lineChart>
      <c:catAx>
        <c:axId val="952628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4836084"/>
        <c:crosses val="autoZero"/>
        <c:auto val="1"/>
        <c:lblAlgn val="ctr"/>
        <c:lblOffset val="100"/>
        <c:noMultiLvlLbl val="0"/>
      </c:catAx>
      <c:valAx>
        <c:axId val="448360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526282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DEPs'!$A$22</c:f>
              <c:strCache>
                <c:ptCount val="1"/>
                <c:pt idx="0">
                  <c:v>ENGINYERIA HIDRÀULICA I MEDI AMBIENT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DEPs'!$D$22:$AB$22</c:f>
              <c:numCache>
                <c:formatCode>0.0%</c:formatCode>
                <c:ptCount val="25"/>
                <c:pt idx="0">
                  <c:v>1.4693152307622215E-2</c:v>
                </c:pt>
                <c:pt idx="1">
                  <c:v>5.121625118606055E-3</c:v>
                </c:pt>
                <c:pt idx="2">
                  <c:v>1.5370325320122962E-2</c:v>
                </c:pt>
                <c:pt idx="3">
                  <c:v>1.0428338455052753E-2</c:v>
                </c:pt>
                <c:pt idx="4">
                  <c:v>1.8517530284433537E-2</c:v>
                </c:pt>
                <c:pt idx="5">
                  <c:v>1.8036050693611923E-2</c:v>
                </c:pt>
                <c:pt idx="6">
                  <c:v>1.1893385408010635E-2</c:v>
                </c:pt>
                <c:pt idx="7">
                  <c:v>1.0793787857623588E-2</c:v>
                </c:pt>
                <c:pt idx="8">
                  <c:v>1.2557305162447678E-2</c:v>
                </c:pt>
                <c:pt idx="9">
                  <c:v>3.4329777120523926E-3</c:v>
                </c:pt>
                <c:pt idx="10">
                  <c:v>5.0759400441905368E-3</c:v>
                </c:pt>
                <c:pt idx="11">
                  <c:v>6.1356297093649089E-3</c:v>
                </c:pt>
                <c:pt idx="12">
                  <c:v>1.7969490372417688E-2</c:v>
                </c:pt>
                <c:pt idx="13">
                  <c:v>3.5984636611104896E-2</c:v>
                </c:pt>
                <c:pt idx="14">
                  <c:v>4.8021146048870332E-2</c:v>
                </c:pt>
                <c:pt idx="15">
                  <c:v>3.6931286859593786E-2</c:v>
                </c:pt>
                <c:pt idx="16">
                  <c:v>4.6258533530670269E-2</c:v>
                </c:pt>
                <c:pt idx="17">
                  <c:v>4.0952992517069207E-2</c:v>
                </c:pt>
                <c:pt idx="18">
                  <c:v>4.0140836119126E-2</c:v>
                </c:pt>
                <c:pt idx="19">
                  <c:v>3.3000000000000002E-2</c:v>
                </c:pt>
                <c:pt idx="20">
                  <c:v>5.4753608760577402E-2</c:v>
                </c:pt>
                <c:pt idx="21">
                  <c:v>1.8512916691874888E-2</c:v>
                </c:pt>
                <c:pt idx="22">
                  <c:v>1.5541610462729458E-2</c:v>
                </c:pt>
                <c:pt idx="23">
                  <c:v>1.4E-2</c:v>
                </c:pt>
                <c:pt idx="24">
                  <c:v>3.1E-2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67C-42EA-9EC3-43E7A73D898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6942860"/>
        <c:axId val="22788981"/>
      </c:lineChart>
      <c:catAx>
        <c:axId val="569428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2788981"/>
        <c:crosses val="autoZero"/>
        <c:auto val="1"/>
        <c:lblAlgn val="ctr"/>
        <c:lblOffset val="100"/>
        <c:noMultiLvlLbl val="0"/>
      </c:catAx>
      <c:valAx>
        <c:axId val="2278898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6942860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DEPs'!$A$23</c:f>
              <c:strCache>
                <c:ptCount val="1"/>
                <c:pt idx="0">
                  <c:v>ENGINYERIA MECÀNICA I DE MATERIALS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DEPs'!$D$23:$AB$23</c:f>
              <c:numCache>
                <c:formatCode>0.0%</c:formatCode>
                <c:ptCount val="25"/>
                <c:pt idx="0">
                  <c:v>5.1599944590663527E-2</c:v>
                </c:pt>
                <c:pt idx="1">
                  <c:v>2.9462041226747112E-2</c:v>
                </c:pt>
                <c:pt idx="2">
                  <c:v>9.7413175213396739E-3</c:v>
                </c:pt>
                <c:pt idx="3">
                  <c:v>3.9284855287420831E-2</c:v>
                </c:pt>
                <c:pt idx="4">
                  <c:v>3.4802715265641902E-2</c:v>
                </c:pt>
                <c:pt idx="5">
                  <c:v>2.4147743704234965E-2</c:v>
                </c:pt>
                <c:pt idx="6">
                  <c:v>4.671451914098973E-2</c:v>
                </c:pt>
                <c:pt idx="7">
                  <c:v>5.0734355044699878E-2</c:v>
                </c:pt>
                <c:pt idx="8">
                  <c:v>4.8626945243998916E-2</c:v>
                </c:pt>
                <c:pt idx="9">
                  <c:v>2.905536586998728E-2</c:v>
                </c:pt>
                <c:pt idx="10">
                  <c:v>2.8386564749912777E-2</c:v>
                </c:pt>
                <c:pt idx="11">
                  <c:v>2.2532358618943638E-2</c:v>
                </c:pt>
                <c:pt idx="12">
                  <c:v>3.745578575037898E-2</c:v>
                </c:pt>
                <c:pt idx="13">
                  <c:v>4.6125608490942466E-2</c:v>
                </c:pt>
                <c:pt idx="14">
                  <c:v>2.5500151561079116E-2</c:v>
                </c:pt>
                <c:pt idx="15">
                  <c:v>3.3074397373268193E-2</c:v>
                </c:pt>
                <c:pt idx="16">
                  <c:v>5.2571004269537772E-2</c:v>
                </c:pt>
                <c:pt idx="17">
                  <c:v>4.382856503413033E-2</c:v>
                </c:pt>
                <c:pt idx="18">
                  <c:v>3.4990777918617981E-2</c:v>
                </c:pt>
                <c:pt idx="19">
                  <c:v>3.6999999999999998E-2</c:v>
                </c:pt>
                <c:pt idx="20">
                  <c:v>5.9993114133241515E-2</c:v>
                </c:pt>
                <c:pt idx="21">
                  <c:v>2.9127918278787728E-2</c:v>
                </c:pt>
                <c:pt idx="22">
                  <c:v>3.125E-2</c:v>
                </c:pt>
                <c:pt idx="23">
                  <c:v>2.5999999999999999E-2</c:v>
                </c:pt>
                <c:pt idx="24">
                  <c:v>3.4000000000000002E-2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C41-4F1F-8026-1F5C266509E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1010788"/>
        <c:axId val="38803859"/>
      </c:lineChart>
      <c:catAx>
        <c:axId val="310107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8803859"/>
        <c:crosses val="autoZero"/>
        <c:auto val="1"/>
        <c:lblAlgn val="ctr"/>
        <c:lblOffset val="100"/>
        <c:noMultiLvlLbl val="0"/>
      </c:catAx>
      <c:valAx>
        <c:axId val="388038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101078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DEPs'!$A$24</c:f>
              <c:strCache>
                <c:ptCount val="1"/>
                <c:pt idx="0">
                  <c:v>ENGINYERIA QUÍMICA I NUCLEAR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DEPs'!$D$24:$AB$24</c:f>
              <c:numCache>
                <c:formatCode>0.0%</c:formatCode>
                <c:ptCount val="25"/>
                <c:pt idx="0">
                  <c:v>6.4332154670925054E-2</c:v>
                </c:pt>
                <c:pt idx="1">
                  <c:v>7.5742788982867043E-2</c:v>
                </c:pt>
                <c:pt idx="2">
                  <c:v>8.1440668135947095E-2</c:v>
                </c:pt>
                <c:pt idx="3">
                  <c:v>3.4907463724042055E-2</c:v>
                </c:pt>
                <c:pt idx="4">
                  <c:v>3.1760770699897647E-2</c:v>
                </c:pt>
                <c:pt idx="5">
                  <c:v>3.4922335297268348E-2</c:v>
                </c:pt>
                <c:pt idx="6">
                  <c:v>3.0855226383454445E-2</c:v>
                </c:pt>
                <c:pt idx="7">
                  <c:v>2.3726027397260274E-2</c:v>
                </c:pt>
                <c:pt idx="8">
                  <c:v>2.3568947629572824E-2</c:v>
                </c:pt>
                <c:pt idx="9">
                  <c:v>4.8767728435247619E-2</c:v>
                </c:pt>
                <c:pt idx="10">
                  <c:v>2.8220809310846487E-2</c:v>
                </c:pt>
                <c:pt idx="11">
                  <c:v>3.914256433614211E-3</c:v>
                </c:pt>
                <c:pt idx="12">
                  <c:v>1.6291248846966404E-2</c:v>
                </c:pt>
                <c:pt idx="13">
                  <c:v>2.6992906515264595E-2</c:v>
                </c:pt>
                <c:pt idx="14">
                  <c:v>2.4645509790681971E-2</c:v>
                </c:pt>
                <c:pt idx="15">
                  <c:v>7.3982398239823971E-2</c:v>
                </c:pt>
                <c:pt idx="16">
                  <c:v>7.6768584151928165E-2</c:v>
                </c:pt>
                <c:pt idx="17">
                  <c:v>3.7993252163708371E-2</c:v>
                </c:pt>
                <c:pt idx="18">
                  <c:v>3.0793519848663714E-2</c:v>
                </c:pt>
                <c:pt idx="19">
                  <c:v>0.04</c:v>
                </c:pt>
                <c:pt idx="20">
                  <c:v>0.16024694275417972</c:v>
                </c:pt>
                <c:pt idx="21">
                  <c:v>9.5502113798600047E-2</c:v>
                </c:pt>
                <c:pt idx="22">
                  <c:v>8.4964881182444593E-2</c:v>
                </c:pt>
                <c:pt idx="23">
                  <c:v>5.7000000000000002E-2</c:v>
                </c:pt>
                <c:pt idx="24">
                  <c:v>5.5E-2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E42-4B15-A45D-6B93195B6CE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4954021"/>
        <c:axId val="19399945"/>
      </c:lineChart>
      <c:catAx>
        <c:axId val="6495402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9399945"/>
        <c:crosses val="autoZero"/>
        <c:auto val="1"/>
        <c:lblAlgn val="ctr"/>
        <c:lblOffset val="100"/>
        <c:noMultiLvlLbl val="0"/>
      </c:catAx>
      <c:valAx>
        <c:axId val="1939994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495402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0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DEPs'!$A$26</c:f>
              <c:strCache>
                <c:ptCount val="1"/>
                <c:pt idx="0">
                  <c:v>MÀQUINES I MOTORS TÈRMICS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DEPs'!$D$26:$AB$26</c:f>
              <c:numCache>
                <c:formatCode>0.0%</c:formatCode>
                <c:ptCount val="25"/>
                <c:pt idx="0">
                  <c:v>4.9364021804966692E-2</c:v>
                </c:pt>
                <c:pt idx="1">
                  <c:v>1.368647826637942E-2</c:v>
                </c:pt>
                <c:pt idx="2">
                  <c:v>1.2636695018226002E-2</c:v>
                </c:pt>
                <c:pt idx="3">
                  <c:v>0.10534486582390774</c:v>
                </c:pt>
                <c:pt idx="4">
                  <c:v>6.6426096479416885E-2</c:v>
                </c:pt>
                <c:pt idx="5">
                  <c:v>7.7089217477986374E-2</c:v>
                </c:pt>
                <c:pt idx="6">
                  <c:v>4.3728056176188954E-2</c:v>
                </c:pt>
                <c:pt idx="7">
                  <c:v>3.457069991499008E-2</c:v>
                </c:pt>
                <c:pt idx="8">
                  <c:v>1.6359331276458347E-2</c:v>
                </c:pt>
                <c:pt idx="9">
                  <c:v>3.4205088006841015E-3</c:v>
                </c:pt>
                <c:pt idx="10">
                  <c:v>2.193705641981504E-2</c:v>
                </c:pt>
                <c:pt idx="11">
                  <c:v>2.0541745003829819E-2</c:v>
                </c:pt>
                <c:pt idx="12">
                  <c:v>1.9516059340342794E-2</c:v>
                </c:pt>
                <c:pt idx="13">
                  <c:v>1.7580238009376126E-2</c:v>
                </c:pt>
                <c:pt idx="14">
                  <c:v>1.7597689739193217E-2</c:v>
                </c:pt>
                <c:pt idx="15">
                  <c:v>4.738025246411897E-2</c:v>
                </c:pt>
                <c:pt idx="16">
                  <c:v>1.6845196959225987E-2</c:v>
                </c:pt>
                <c:pt idx="17">
                  <c:v>1.7117275280898875E-2</c:v>
                </c:pt>
                <c:pt idx="18">
                  <c:v>1.6099690740403856E-2</c:v>
                </c:pt>
                <c:pt idx="19">
                  <c:v>8.5000000000000006E-2</c:v>
                </c:pt>
                <c:pt idx="20">
                  <c:v>1.8573955640223162E-2</c:v>
                </c:pt>
                <c:pt idx="21">
                  <c:v>2.001516300227445E-2</c:v>
                </c:pt>
                <c:pt idx="22">
                  <c:v>1.737691352916839E-2</c:v>
                </c:pt>
                <c:pt idx="23">
                  <c:v>1.7999999999999999E-2</c:v>
                </c:pt>
                <c:pt idx="24">
                  <c:v>2.1999999999999999E-2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DF-4B32-944B-F968CACC522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5660046"/>
        <c:axId val="32741384"/>
      </c:lineChart>
      <c:catAx>
        <c:axId val="6566004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741384"/>
        <c:crosses val="autoZero"/>
        <c:auto val="1"/>
        <c:lblAlgn val="ctr"/>
        <c:lblOffset val="100"/>
        <c:noMultiLvlLbl val="0"/>
      </c:catAx>
      <c:valAx>
        <c:axId val="32741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5660046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DEPs'!$A$27</c:f>
              <c:strCache>
                <c:ptCount val="1"/>
                <c:pt idx="0">
                  <c:v>MATEMÀTICA APLICADA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DEPs'!$B$1:$AB$1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DEPs'!$B$27:$AB$27</c:f>
              <c:numCache>
                <c:formatCode>0.0%</c:formatCode>
                <c:ptCount val="27"/>
                <c:pt idx="0">
                  <c:v>0.10133197836896163</c:v>
                </c:pt>
                <c:pt idx="1">
                  <c:v>0.15342826373100396</c:v>
                </c:pt>
                <c:pt idx="2">
                  <c:v>0.15992319297764365</c:v>
                </c:pt>
                <c:pt idx="3">
                  <c:v>0.15472108388391737</c:v>
                </c:pt>
                <c:pt idx="4">
                  <c:v>0.15417777623878942</c:v>
                </c:pt>
                <c:pt idx="5">
                  <c:v>0.15937564529178189</c:v>
                </c:pt>
                <c:pt idx="6">
                  <c:v>0.16469422043010754</c:v>
                </c:pt>
                <c:pt idx="7">
                  <c:v>0.1722719707057257</c:v>
                </c:pt>
                <c:pt idx="8">
                  <c:v>0.19083548030916453</c:v>
                </c:pt>
                <c:pt idx="9">
                  <c:v>0.1778753498349282</c:v>
                </c:pt>
                <c:pt idx="10">
                  <c:v>0.15176783677607397</c:v>
                </c:pt>
                <c:pt idx="11">
                  <c:v>0.13169522987995416</c:v>
                </c:pt>
                <c:pt idx="12">
                  <c:v>0.13311155774250932</c:v>
                </c:pt>
                <c:pt idx="13">
                  <c:v>0.11836286013753612</c:v>
                </c:pt>
                <c:pt idx="14">
                  <c:v>9.5830138290277381E-2</c:v>
                </c:pt>
                <c:pt idx="15">
                  <c:v>0.14205234024434182</c:v>
                </c:pt>
                <c:pt idx="16">
                  <c:v>0.11177644710578842</c:v>
                </c:pt>
                <c:pt idx="17">
                  <c:v>0.11457714744821323</c:v>
                </c:pt>
                <c:pt idx="18">
                  <c:v>0.12034096031879858</c:v>
                </c:pt>
                <c:pt idx="19">
                  <c:v>0.10107199612142106</c:v>
                </c:pt>
                <c:pt idx="20">
                  <c:v>0.10714651551883089</c:v>
                </c:pt>
                <c:pt idx="21">
                  <c:v>0.11700000000000001</c:v>
                </c:pt>
                <c:pt idx="22">
                  <c:v>0.13899564857533867</c:v>
                </c:pt>
                <c:pt idx="23">
                  <c:v>8.7332453642614077E-2</c:v>
                </c:pt>
                <c:pt idx="24">
                  <c:v>8.9730922656423129E-2</c:v>
                </c:pt>
                <c:pt idx="25">
                  <c:v>9.5000000000000001E-2</c:v>
                </c:pt>
                <c:pt idx="26">
                  <c:v>9.1999999999999998E-2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985-4A67-B1E2-BCDD8B1C1AE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2987766"/>
        <c:axId val="58964299"/>
      </c:lineChart>
      <c:catAx>
        <c:axId val="4298776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8964299"/>
        <c:crosses val="autoZero"/>
        <c:auto val="1"/>
        <c:lblAlgn val="ctr"/>
        <c:lblOffset val="100"/>
        <c:noMultiLvlLbl val="0"/>
      </c:catAx>
      <c:valAx>
        <c:axId val="5896429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987766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DEPs'!$A$28</c:f>
              <c:strCache>
                <c:ptCount val="1"/>
                <c:pt idx="0">
                  <c:v>MECÀNICA DELS MEDIS CONTINUS I TEORIA D'ESTRUCTURES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DEPs'!$B$1:$AB$1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DEPs'!$B$28:$AB$28</c:f>
              <c:numCache>
                <c:formatCode>0.0%</c:formatCode>
                <c:ptCount val="27"/>
                <c:pt idx="0">
                  <c:v>5.1028273671877407E-2</c:v>
                </c:pt>
                <c:pt idx="1">
                  <c:v>0.12817917370965842</c:v>
                </c:pt>
                <c:pt idx="2">
                  <c:v>0.12852975671367997</c:v>
                </c:pt>
                <c:pt idx="3">
                  <c:v>6.5402514659951422E-2</c:v>
                </c:pt>
                <c:pt idx="4">
                  <c:v>5.4003221571493745E-2</c:v>
                </c:pt>
                <c:pt idx="5">
                  <c:v>6.1553949265832894E-2</c:v>
                </c:pt>
                <c:pt idx="6">
                  <c:v>7.0706460274019917E-2</c:v>
                </c:pt>
                <c:pt idx="7">
                  <c:v>7.1378183708324064E-2</c:v>
                </c:pt>
                <c:pt idx="8">
                  <c:v>7.5156276625321747E-2</c:v>
                </c:pt>
                <c:pt idx="9">
                  <c:v>8.0235472625827087E-2</c:v>
                </c:pt>
                <c:pt idx="10">
                  <c:v>9.4762795131250924E-2</c:v>
                </c:pt>
                <c:pt idx="11">
                  <c:v>4.9611814189627373E-2</c:v>
                </c:pt>
                <c:pt idx="12">
                  <c:v>3.1739500984512302E-2</c:v>
                </c:pt>
                <c:pt idx="13">
                  <c:v>5.6426922895765626E-2</c:v>
                </c:pt>
                <c:pt idx="14">
                  <c:v>2.5493844265864381E-2</c:v>
                </c:pt>
                <c:pt idx="15">
                  <c:v>3.1016637729042697E-2</c:v>
                </c:pt>
                <c:pt idx="16">
                  <c:v>3.6857256422918948E-2</c:v>
                </c:pt>
                <c:pt idx="17">
                  <c:v>8.0798926604208843E-2</c:v>
                </c:pt>
                <c:pt idx="18">
                  <c:v>8.7506554798112229E-2</c:v>
                </c:pt>
                <c:pt idx="19">
                  <c:v>5.7970027247956399E-2</c:v>
                </c:pt>
                <c:pt idx="20">
                  <c:v>7.8098917017313918E-2</c:v>
                </c:pt>
                <c:pt idx="21">
                  <c:v>8.1000000000000003E-2</c:v>
                </c:pt>
                <c:pt idx="22">
                  <c:v>0.11569010293253465</c:v>
                </c:pt>
                <c:pt idx="23">
                  <c:v>7.2139117026630548E-2</c:v>
                </c:pt>
                <c:pt idx="24">
                  <c:v>7.5218506306589203E-2</c:v>
                </c:pt>
                <c:pt idx="25">
                  <c:v>7.6999999999999999E-2</c:v>
                </c:pt>
                <c:pt idx="26">
                  <c:v>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87-4F64-AB83-CF3A1D63FD4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9352758"/>
        <c:axId val="27819856"/>
      </c:lineChart>
      <c:catAx>
        <c:axId val="2935275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7819856"/>
        <c:crosses val="autoZero"/>
        <c:auto val="1"/>
        <c:lblAlgn val="ctr"/>
        <c:lblOffset val="100"/>
        <c:noMultiLvlLbl val="0"/>
      </c:catAx>
      <c:valAx>
        <c:axId val="27819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935275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ORGANITZACIÓ D'EMPRESES</a:t>
            </a:r>
          </a:p>
        </c:rich>
      </c:tx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DEPs'!$A$29</c:f>
              <c:strCache>
                <c:ptCount val="1"/>
                <c:pt idx="0">
                  <c:v>Organització d'Empreses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DEPs'!$B$1:$AB$1</c:f>
              <c:numCache>
                <c:formatCode>General</c:formatCode>
                <c:ptCount val="27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  <c:pt idx="25">
                  <c:v>2025</c:v>
                </c:pt>
                <c:pt idx="26">
                  <c:v>2026</c:v>
                </c:pt>
              </c:numCache>
            </c:numRef>
          </c:cat>
          <c:val>
            <c:numRef>
              <c:f>'Històric DEPs'!$B$29:$AB$29</c:f>
              <c:numCache>
                <c:formatCode>0.0%</c:formatCode>
                <c:ptCount val="27"/>
                <c:pt idx="0">
                  <c:v>0</c:v>
                </c:pt>
                <c:pt idx="1">
                  <c:v>1.930737693001076E-2</c:v>
                </c:pt>
                <c:pt idx="2">
                  <c:v>3.4169403238591328E-2</c:v>
                </c:pt>
                <c:pt idx="3">
                  <c:v>2.5280898876404494E-2</c:v>
                </c:pt>
                <c:pt idx="4">
                  <c:v>2.4128190913650645E-2</c:v>
                </c:pt>
                <c:pt idx="5">
                  <c:v>2.3913756195398532E-2</c:v>
                </c:pt>
                <c:pt idx="6">
                  <c:v>1.546444101816033E-2</c:v>
                </c:pt>
                <c:pt idx="7">
                  <c:v>1.2064228970202338E-2</c:v>
                </c:pt>
                <c:pt idx="8">
                  <c:v>1.4296552705201762E-2</c:v>
                </c:pt>
                <c:pt idx="9">
                  <c:v>1.5547029292487675E-2</c:v>
                </c:pt>
                <c:pt idx="10">
                  <c:v>2.2119837333396015E-2</c:v>
                </c:pt>
                <c:pt idx="11">
                  <c:v>4.8856053384175408E-3</c:v>
                </c:pt>
                <c:pt idx="12">
                  <c:v>3.096545980292156E-2</c:v>
                </c:pt>
                <c:pt idx="13">
                  <c:v>3.0793340253932763E-2</c:v>
                </c:pt>
                <c:pt idx="14">
                  <c:v>5.293775802995266E-2</c:v>
                </c:pt>
                <c:pt idx="15">
                  <c:v>5.0859899328859058E-2</c:v>
                </c:pt>
                <c:pt idx="16">
                  <c:v>6.3239913758217137E-2</c:v>
                </c:pt>
                <c:pt idx="17">
                  <c:v>7.1192544098676189E-2</c:v>
                </c:pt>
                <c:pt idx="18">
                  <c:v>7.5373555301927145E-2</c:v>
                </c:pt>
                <c:pt idx="19">
                  <c:v>8.750222651975878E-2</c:v>
                </c:pt>
                <c:pt idx="20">
                  <c:v>7.3130827682731214E-2</c:v>
                </c:pt>
                <c:pt idx="21">
                  <c:v>0.09</c:v>
                </c:pt>
                <c:pt idx="22">
                  <c:v>0.14137922247797982</c:v>
                </c:pt>
                <c:pt idx="23">
                  <c:v>8.1923968982370907E-2</c:v>
                </c:pt>
                <c:pt idx="24">
                  <c:v>6.4199858590619843E-2</c:v>
                </c:pt>
                <c:pt idx="25">
                  <c:v>5.3999999999999999E-2</c:v>
                </c:pt>
                <c:pt idx="26">
                  <c:v>6.7000000000000004E-2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DDB-4BDF-845B-F57B87FA9B4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2463571"/>
        <c:axId val="16516291"/>
      </c:lineChart>
      <c:catAx>
        <c:axId val="424635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6516291"/>
        <c:crosses val="autoZero"/>
        <c:auto val="1"/>
        <c:lblAlgn val="ctr"/>
        <c:lblOffset val="100"/>
        <c:noMultiLvlLbl val="0"/>
      </c:catAx>
      <c:valAx>
        <c:axId val="165162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46357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DEPs'!$A$30</c:f>
              <c:strCache>
                <c:ptCount val="1"/>
                <c:pt idx="0">
                  <c:v>PINTURA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DEPs'!$D$30:$AB$30</c:f>
              <c:numCache>
                <c:formatCode>0.0%</c:formatCode>
                <c:ptCount val="25"/>
                <c:pt idx="0">
                  <c:v>0.21597300337457817</c:v>
                </c:pt>
                <c:pt idx="1">
                  <c:v>0.17339149400218101</c:v>
                </c:pt>
                <c:pt idx="2">
                  <c:v>0.175303197353914</c:v>
                </c:pt>
                <c:pt idx="3">
                  <c:v>0.18288770053475936</c:v>
                </c:pt>
                <c:pt idx="4">
                  <c:v>0.1900600764609503</c:v>
                </c:pt>
                <c:pt idx="5">
                  <c:v>0.15400100654252641</c:v>
                </c:pt>
                <c:pt idx="6">
                  <c:v>0.14573643410852713</c:v>
                </c:pt>
                <c:pt idx="7">
                  <c:v>0.11602051282051283</c:v>
                </c:pt>
                <c:pt idx="8">
                  <c:v>0.2249876733766373</c:v>
                </c:pt>
                <c:pt idx="9">
                  <c:v>0.18412698412698414</c:v>
                </c:pt>
                <c:pt idx="10">
                  <c:v>0.15418610360913332</c:v>
                </c:pt>
                <c:pt idx="11">
                  <c:v>0.15832791856183667</c:v>
                </c:pt>
                <c:pt idx="12">
                  <c:v>3.0593068484769025E-2</c:v>
                </c:pt>
                <c:pt idx="13">
                  <c:v>7.3514045116479201E-2</c:v>
                </c:pt>
                <c:pt idx="14">
                  <c:v>8.8082901554404153E-2</c:v>
                </c:pt>
                <c:pt idx="15">
                  <c:v>7.6433654248639599E-2</c:v>
                </c:pt>
                <c:pt idx="16">
                  <c:v>7.8086803469903751E-2</c:v>
                </c:pt>
                <c:pt idx="17">
                  <c:v>6.9098200737047477E-2</c:v>
                </c:pt>
                <c:pt idx="18">
                  <c:v>7.7642924277716477E-2</c:v>
                </c:pt>
                <c:pt idx="19">
                  <c:v>8.1000000000000003E-2</c:v>
                </c:pt>
                <c:pt idx="20">
                  <c:v>9.4167606343417865E-2</c:v>
                </c:pt>
                <c:pt idx="21">
                  <c:v>5.9404372161791112E-2</c:v>
                </c:pt>
                <c:pt idx="22">
                  <c:v>6.0395388476559876E-2</c:v>
                </c:pt>
                <c:pt idx="23">
                  <c:v>0.06</c:v>
                </c:pt>
                <c:pt idx="24">
                  <c:v>0.1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F2-4BDE-B912-4DDBDF02A50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65276722"/>
        <c:axId val="19735525"/>
      </c:lineChart>
      <c:catAx>
        <c:axId val="652767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9735525"/>
        <c:crosses val="autoZero"/>
        <c:auto val="1"/>
        <c:lblAlgn val="ctr"/>
        <c:lblOffset val="100"/>
        <c:noMultiLvlLbl val="0"/>
      </c:catAx>
      <c:valAx>
        <c:axId val="1973552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5276722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DEPs'!$A$31</c:f>
              <c:strCache>
                <c:ptCount val="1"/>
                <c:pt idx="0">
                  <c:v>PRODUCCIÓ VEGETAL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DEPs'!$D$31:$AB$31</c:f>
              <c:numCache>
                <c:formatCode>0.0%</c:formatCode>
                <c:ptCount val="25"/>
                <c:pt idx="0">
                  <c:v>8.5102040816326538E-2</c:v>
                </c:pt>
                <c:pt idx="1">
                  <c:v>6.9099274583557233E-2</c:v>
                </c:pt>
                <c:pt idx="2">
                  <c:v>6.3260003996986877E-2</c:v>
                </c:pt>
                <c:pt idx="3">
                  <c:v>7.4293475592793201E-2</c:v>
                </c:pt>
                <c:pt idx="4">
                  <c:v>6.5429473750039088E-2</c:v>
                </c:pt>
                <c:pt idx="5">
                  <c:v>6.6929259935312388E-2</c:v>
                </c:pt>
                <c:pt idx="6">
                  <c:v>7.5490439533151238E-2</c:v>
                </c:pt>
                <c:pt idx="7">
                  <c:v>9.7750455988650939E-2</c:v>
                </c:pt>
                <c:pt idx="8">
                  <c:v>6.3650349650349644E-2</c:v>
                </c:pt>
                <c:pt idx="9">
                  <c:v>7.830981319846643E-2</c:v>
                </c:pt>
                <c:pt idx="10">
                  <c:v>3.6477331943720687E-2</c:v>
                </c:pt>
                <c:pt idx="11">
                  <c:v>3.561308853782557E-2</c:v>
                </c:pt>
                <c:pt idx="12">
                  <c:v>4.654287808453457E-2</c:v>
                </c:pt>
                <c:pt idx="13">
                  <c:v>8.7991083867372533E-2</c:v>
                </c:pt>
                <c:pt idx="14">
                  <c:v>8.0907396696870373E-2</c:v>
                </c:pt>
                <c:pt idx="15">
                  <c:v>8.8847826923817222E-2</c:v>
                </c:pt>
                <c:pt idx="16">
                  <c:v>0.10445285022231071</c:v>
                </c:pt>
                <c:pt idx="17">
                  <c:v>6.3385697022959459E-2</c:v>
                </c:pt>
                <c:pt idx="18">
                  <c:v>9.0241267554915378E-2</c:v>
                </c:pt>
                <c:pt idx="19">
                  <c:v>9.1999999999999998E-2</c:v>
                </c:pt>
                <c:pt idx="20">
                  <c:v>0.19345856252710383</c:v>
                </c:pt>
                <c:pt idx="21">
                  <c:v>7.6298986585437295E-2</c:v>
                </c:pt>
                <c:pt idx="22">
                  <c:v>9.136966126656848E-2</c:v>
                </c:pt>
                <c:pt idx="23">
                  <c:v>9.0999999999999998E-2</c:v>
                </c:pt>
                <c:pt idx="24">
                  <c:v>0.14299999999999999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DA-454C-A769-444F0568CA0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37902064"/>
        <c:axId val="2685495"/>
      </c:lineChart>
      <c:catAx>
        <c:axId val="37902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685495"/>
        <c:crosses val="autoZero"/>
        <c:auto val="1"/>
        <c:lblAlgn val="ctr"/>
        <c:lblOffset val="100"/>
        <c:noMultiLvlLbl val="0"/>
      </c:catAx>
      <c:valAx>
        <c:axId val="26854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7902064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DEPs'!$A$32</c:f>
              <c:strCache>
                <c:ptCount val="1"/>
                <c:pt idx="0">
                  <c:v>QUÍMICA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DEPs'!$D$32:$AB$32</c:f>
              <c:numCache>
                <c:formatCode>0.0%</c:formatCode>
                <c:ptCount val="25"/>
                <c:pt idx="0">
                  <c:v>5.6618771018037292E-2</c:v>
                </c:pt>
                <c:pt idx="1">
                  <c:v>4.076596838452641E-2</c:v>
                </c:pt>
                <c:pt idx="2">
                  <c:v>3.9312889093843673E-2</c:v>
                </c:pt>
                <c:pt idx="3">
                  <c:v>3.6594604044053375E-2</c:v>
                </c:pt>
                <c:pt idx="4">
                  <c:v>3.8459823419245517E-2</c:v>
                </c:pt>
                <c:pt idx="5">
                  <c:v>4.7502131287297529E-2</c:v>
                </c:pt>
                <c:pt idx="6">
                  <c:v>8.1551583128870189E-2</c:v>
                </c:pt>
                <c:pt idx="7">
                  <c:v>6.8831318364997118E-2</c:v>
                </c:pt>
                <c:pt idx="8">
                  <c:v>4.4002838892831797E-2</c:v>
                </c:pt>
                <c:pt idx="9">
                  <c:v>5.5868292268959861E-2</c:v>
                </c:pt>
                <c:pt idx="10">
                  <c:v>2.8184625128651733E-2</c:v>
                </c:pt>
                <c:pt idx="11">
                  <c:v>6.4954033851705464E-2</c:v>
                </c:pt>
                <c:pt idx="12">
                  <c:v>6.976825719594712E-2</c:v>
                </c:pt>
                <c:pt idx="13">
                  <c:v>0.10864708988262052</c:v>
                </c:pt>
                <c:pt idx="14">
                  <c:v>7.5876989646113419E-2</c:v>
                </c:pt>
                <c:pt idx="15">
                  <c:v>0.11586342022890732</c:v>
                </c:pt>
                <c:pt idx="16">
                  <c:v>0.10710072595281307</c:v>
                </c:pt>
                <c:pt idx="17">
                  <c:v>0.12274167804020449</c:v>
                </c:pt>
                <c:pt idx="18">
                  <c:v>0.14344415390362344</c:v>
                </c:pt>
                <c:pt idx="19">
                  <c:v>0.14699999999999999</c:v>
                </c:pt>
                <c:pt idx="20">
                  <c:v>0.18749604605554501</c:v>
                </c:pt>
                <c:pt idx="21">
                  <c:v>9.3655410983136136E-2</c:v>
                </c:pt>
                <c:pt idx="22">
                  <c:v>7.1468604798322233E-2</c:v>
                </c:pt>
                <c:pt idx="23">
                  <c:v>7.0999999999999994E-2</c:v>
                </c:pt>
                <c:pt idx="24">
                  <c:v>0.08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E0F-48F7-8490-E1F4234CD6B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4397722"/>
        <c:axId val="65959228"/>
      </c:lineChart>
      <c:catAx>
        <c:axId val="243977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5959228"/>
        <c:crosses val="autoZero"/>
        <c:auto val="1"/>
        <c:lblAlgn val="ctr"/>
        <c:lblOffset val="100"/>
        <c:noMultiLvlLbl val="0"/>
      </c:catAx>
      <c:valAx>
        <c:axId val="659592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4397722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ca-ES" sz="1400" b="0" i="0" u="none" strike="noStrike" kern="1200" spc="0" baseline="0">
                <a:solidFill>
                  <a:srgbClr val="000000">
                    <a:lumMod val="65000"/>
                    <a:lumOff val="35000"/>
                  </a:srgbClr>
                </a:solidFill>
                <a:latin typeface="+mn-lt"/>
                <a:ea typeface="+mn-ea"/>
                <a:cs typeface="+mn-cs"/>
              </a:defRPr>
            </a:pPr>
            <a:r>
              <a:rPr lang="ca-ES"/>
              <a:t>INFORMÀTICA DE SISTEMES I COMPUTADORS</a:t>
            </a:r>
          </a:p>
        </c:rich>
      </c:tx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ca-ES" sz="1400" b="0" i="0" u="none" strike="noStrike" kern="1200" spc="0" baseline="0">
              <a:solidFill>
                <a:srgbClr val="000000">
                  <a:lumMod val="65000"/>
                  <a:lumOff val="35000"/>
                </a:srgb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DEPs'!$A$33</c:f>
              <c:strCache>
                <c:ptCount val="1"/>
                <c:pt idx="0">
                  <c:v>SISTEMES INFORMÀTICS I COMPUTACIÓ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DEPs'!$D$18:$AB$18</c:f>
              <c:numCache>
                <c:formatCode>0.0%</c:formatCode>
                <c:ptCount val="25"/>
                <c:pt idx="0">
                  <c:v>0.15272852076421461</c:v>
                </c:pt>
                <c:pt idx="1">
                  <c:v>0.19870332572937929</c:v>
                </c:pt>
                <c:pt idx="2">
                  <c:v>0.16319869441044471</c:v>
                </c:pt>
                <c:pt idx="3">
                  <c:v>0.18502140636912792</c:v>
                </c:pt>
                <c:pt idx="4">
                  <c:v>0.16960941680042804</c:v>
                </c:pt>
                <c:pt idx="5">
                  <c:v>0.1716772361822379</c:v>
                </c:pt>
                <c:pt idx="6">
                  <c:v>0.14295402142954022</c:v>
                </c:pt>
                <c:pt idx="7">
                  <c:v>0.10903570613858804</c:v>
                </c:pt>
                <c:pt idx="8">
                  <c:v>0.12754327178053132</c:v>
                </c:pt>
                <c:pt idx="9">
                  <c:v>0.110706030189733</c:v>
                </c:pt>
                <c:pt idx="10">
                  <c:v>0.10980007840062721</c:v>
                </c:pt>
                <c:pt idx="11">
                  <c:v>7.451712114863103E-2</c:v>
                </c:pt>
                <c:pt idx="12">
                  <c:v>9.288956873581368E-2</c:v>
                </c:pt>
                <c:pt idx="13">
                  <c:v>9.788912085363026E-2</c:v>
                </c:pt>
                <c:pt idx="14">
                  <c:v>0.10292137992003376</c:v>
                </c:pt>
                <c:pt idx="15">
                  <c:v>9.8007679781266954E-2</c:v>
                </c:pt>
                <c:pt idx="16">
                  <c:v>0.10588346335980263</c:v>
                </c:pt>
                <c:pt idx="17">
                  <c:v>9.9028156570506676E-2</c:v>
                </c:pt>
                <c:pt idx="18">
                  <c:v>8.3895116780933102E-2</c:v>
                </c:pt>
                <c:pt idx="19">
                  <c:v>7.5999999999999998E-2</c:v>
                </c:pt>
                <c:pt idx="20">
                  <c:v>8.4642330896049375E-2</c:v>
                </c:pt>
                <c:pt idx="21">
                  <c:v>6.3325767265790783E-2</c:v>
                </c:pt>
                <c:pt idx="22">
                  <c:v>5.5963599084359682E-2</c:v>
                </c:pt>
                <c:pt idx="23">
                  <c:v>5.3999999999999999E-2</c:v>
                </c:pt>
                <c:pt idx="24">
                  <c:v>6.2E-2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C8-4260-AF7E-61E2548389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8161665"/>
        <c:axId val="47317006"/>
      </c:lineChart>
      <c:catAx>
        <c:axId val="2816166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317006"/>
        <c:crosses val="autoZero"/>
        <c:auto val="1"/>
        <c:lblAlgn val="ctr"/>
        <c:lblOffset val="100"/>
        <c:noMultiLvlLbl val="0"/>
      </c:catAx>
      <c:valAx>
        <c:axId val="4731700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8161665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DEPs'!$A$34</c:f>
              <c:strCache>
                <c:ptCount val="1"/>
                <c:pt idx="0">
                  <c:v>TECNOLOGIA D'ALIMENTS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DEPs'!$D$34:$AB$34</c:f>
              <c:numCache>
                <c:formatCode>0.0%</c:formatCode>
                <c:ptCount val="25"/>
                <c:pt idx="0">
                  <c:v>2.3368503321610001E-2</c:v>
                </c:pt>
                <c:pt idx="1">
                  <c:v>2.6737967914438502E-2</c:v>
                </c:pt>
                <c:pt idx="2">
                  <c:v>2.8936782452946532E-2</c:v>
                </c:pt>
                <c:pt idx="3">
                  <c:v>3.1117760851166729E-2</c:v>
                </c:pt>
                <c:pt idx="4">
                  <c:v>2.5080401579906333E-2</c:v>
                </c:pt>
                <c:pt idx="5">
                  <c:v>2.4304107909258126E-2</c:v>
                </c:pt>
                <c:pt idx="6">
                  <c:v>2.0983262378258587E-2</c:v>
                </c:pt>
                <c:pt idx="7">
                  <c:v>9.5667121095370771E-3</c:v>
                </c:pt>
                <c:pt idx="8">
                  <c:v>2.0880847102629743E-2</c:v>
                </c:pt>
                <c:pt idx="9">
                  <c:v>1.8795707743831592E-2</c:v>
                </c:pt>
                <c:pt idx="10">
                  <c:v>6.8932446202721338E-3</c:v>
                </c:pt>
                <c:pt idx="11">
                  <c:v>0</c:v>
                </c:pt>
                <c:pt idx="12">
                  <c:v>2.6976289261543804E-2</c:v>
                </c:pt>
                <c:pt idx="13">
                  <c:v>2.1876035797149487E-2</c:v>
                </c:pt>
                <c:pt idx="14">
                  <c:v>1.8716432485216733E-2</c:v>
                </c:pt>
                <c:pt idx="15">
                  <c:v>3.7926542276012776E-2</c:v>
                </c:pt>
                <c:pt idx="16">
                  <c:v>2.9257175707305055E-2</c:v>
                </c:pt>
                <c:pt idx="17">
                  <c:v>4.4338264443841681E-2</c:v>
                </c:pt>
                <c:pt idx="18">
                  <c:v>4.0288469672616532E-2</c:v>
                </c:pt>
                <c:pt idx="19">
                  <c:v>4.1000000000000002E-2</c:v>
                </c:pt>
                <c:pt idx="20">
                  <c:v>8.6831558919969229E-2</c:v>
                </c:pt>
                <c:pt idx="21">
                  <c:v>4.0868004896781877E-2</c:v>
                </c:pt>
                <c:pt idx="22">
                  <c:v>2.8639456931052534E-2</c:v>
                </c:pt>
                <c:pt idx="23">
                  <c:v>2.5999999999999999E-2</c:v>
                </c:pt>
                <c:pt idx="24">
                  <c:v>3.5000000000000003E-2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D7D-4B58-A863-772D52E9841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4251334"/>
        <c:axId val="35364045"/>
      </c:lineChart>
      <c:catAx>
        <c:axId val="2425133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5364045"/>
        <c:crosses val="autoZero"/>
        <c:auto val="1"/>
        <c:lblAlgn val="ctr"/>
        <c:lblOffset val="100"/>
        <c:noMultiLvlLbl val="0"/>
      </c:catAx>
      <c:valAx>
        <c:axId val="3536404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4251334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DEPs'!$A$35</c:f>
              <c:strCache>
                <c:ptCount val="1"/>
                <c:pt idx="0">
                  <c:v>URBANISME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DEPs'!$D$35:$AB$35</c:f>
              <c:numCache>
                <c:formatCode>0.0%</c:formatCode>
                <c:ptCount val="25"/>
                <c:pt idx="0">
                  <c:v>3.7280751514601439E-2</c:v>
                </c:pt>
                <c:pt idx="1">
                  <c:v>1.8228029069536553E-2</c:v>
                </c:pt>
                <c:pt idx="2">
                  <c:v>2.4920443608175014E-2</c:v>
                </c:pt>
                <c:pt idx="3">
                  <c:v>1.2237315289826665E-2</c:v>
                </c:pt>
                <c:pt idx="4">
                  <c:v>1.7455745717391478E-2</c:v>
                </c:pt>
                <c:pt idx="5">
                  <c:v>2.8659091675376787E-2</c:v>
                </c:pt>
                <c:pt idx="6">
                  <c:v>2.8357257035829038E-2</c:v>
                </c:pt>
                <c:pt idx="7">
                  <c:v>1.6920072959354601E-3</c:v>
                </c:pt>
                <c:pt idx="8">
                  <c:v>4.3971230252206409E-3</c:v>
                </c:pt>
                <c:pt idx="9">
                  <c:v>1.6526742563400303E-2</c:v>
                </c:pt>
                <c:pt idx="10">
                  <c:v>1.4326508411360194E-2</c:v>
                </c:pt>
                <c:pt idx="11">
                  <c:v>2.038103891584666E-2</c:v>
                </c:pt>
                <c:pt idx="12">
                  <c:v>5.6751057181658585E-2</c:v>
                </c:pt>
                <c:pt idx="13">
                  <c:v>5.0023511861328668E-2</c:v>
                </c:pt>
                <c:pt idx="14">
                  <c:v>5.0931568866446113E-2</c:v>
                </c:pt>
                <c:pt idx="15">
                  <c:v>4.3380088949709204E-2</c:v>
                </c:pt>
                <c:pt idx="16">
                  <c:v>7.055858882822344E-2</c:v>
                </c:pt>
                <c:pt idx="17">
                  <c:v>5.1791169119688965E-2</c:v>
                </c:pt>
                <c:pt idx="18">
                  <c:v>6.7985573829370122E-2</c:v>
                </c:pt>
                <c:pt idx="19">
                  <c:v>0.08</c:v>
                </c:pt>
                <c:pt idx="20">
                  <c:v>0.10418443691662808</c:v>
                </c:pt>
                <c:pt idx="21">
                  <c:v>8.1588555249236278E-2</c:v>
                </c:pt>
                <c:pt idx="22">
                  <c:v>8.147460484205897E-2</c:v>
                </c:pt>
                <c:pt idx="23">
                  <c:v>0.10199999999999999</c:v>
                </c:pt>
                <c:pt idx="24">
                  <c:v>0.121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65-463B-AB0A-0144E8E6F9D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7563983"/>
        <c:axId val="8760770"/>
      </c:lineChart>
      <c:catAx>
        <c:axId val="475639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760770"/>
        <c:crosses val="autoZero"/>
        <c:auto val="1"/>
        <c:lblAlgn val="ctr"/>
        <c:lblOffset val="100"/>
        <c:noMultiLvlLbl val="0"/>
      </c:catAx>
      <c:valAx>
        <c:axId val="876077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563983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DEPs'!$A$36</c:f>
              <c:strCache>
                <c:ptCount val="1"/>
                <c:pt idx="0">
                  <c:v>COMUNICACIÓ AUDIOVISUAL, DOCUMENTACIÓ I HISTÒRIA DE L'ART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DEPs'!$D$36:$AB$36</c:f>
              <c:numCache>
                <c:formatCode>0.0%</c:formatCode>
                <c:ptCount val="25"/>
                <c:pt idx="0">
                  <c:v>0.13962156981078488</c:v>
                </c:pt>
                <c:pt idx="1">
                  <c:v>7.6166949276547394E-2</c:v>
                </c:pt>
                <c:pt idx="2">
                  <c:v>9.5185002466699559E-2</c:v>
                </c:pt>
                <c:pt idx="3">
                  <c:v>8.952164009111617E-2</c:v>
                </c:pt>
                <c:pt idx="4">
                  <c:v>7.9619912809669249E-2</c:v>
                </c:pt>
                <c:pt idx="5">
                  <c:v>9.0520717925991576E-2</c:v>
                </c:pt>
                <c:pt idx="6">
                  <c:v>0.1339404709018214</c:v>
                </c:pt>
                <c:pt idx="7">
                  <c:v>0.13788596935253786</c:v>
                </c:pt>
                <c:pt idx="8">
                  <c:v>9.5510657799793286E-2</c:v>
                </c:pt>
                <c:pt idx="9">
                  <c:v>7.5665859564164648E-2</c:v>
                </c:pt>
                <c:pt idx="10">
                  <c:v>9.2026877946043528E-2</c:v>
                </c:pt>
                <c:pt idx="11">
                  <c:v>4.7082585278276481E-2</c:v>
                </c:pt>
                <c:pt idx="12">
                  <c:v>6.1189747741098317E-2</c:v>
                </c:pt>
                <c:pt idx="13">
                  <c:v>6.155499820852741E-2</c:v>
                </c:pt>
                <c:pt idx="14">
                  <c:v>5.6966102149816157E-2</c:v>
                </c:pt>
                <c:pt idx="15">
                  <c:v>7.4675758791282257E-2</c:v>
                </c:pt>
                <c:pt idx="16">
                  <c:v>7.7985084600785862E-2</c:v>
                </c:pt>
                <c:pt idx="17">
                  <c:v>7.5601101578222654E-2</c:v>
                </c:pt>
                <c:pt idx="18">
                  <c:v>4.5853560379304277E-2</c:v>
                </c:pt>
                <c:pt idx="19">
                  <c:v>0.06</c:v>
                </c:pt>
                <c:pt idx="20">
                  <c:v>3.6488805275888443E-2</c:v>
                </c:pt>
                <c:pt idx="21">
                  <c:v>3.0019836429018468E-2</c:v>
                </c:pt>
                <c:pt idx="22">
                  <c:v>6.2912763845124536E-2</c:v>
                </c:pt>
                <c:pt idx="23">
                  <c:v>4.1000000000000002E-2</c:v>
                </c:pt>
                <c:pt idx="24">
                  <c:v>7.0999999999999994E-2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78-434D-A610-99D46D6FBA0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0148723"/>
        <c:axId val="2475244"/>
      </c:lineChart>
      <c:catAx>
        <c:axId val="4014872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475244"/>
        <c:crosses val="autoZero"/>
        <c:auto val="1"/>
        <c:lblAlgn val="ctr"/>
        <c:lblOffset val="100"/>
        <c:noMultiLvlLbl val="0"/>
      </c:catAx>
      <c:valAx>
        <c:axId val="24752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0148723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DEPs'!$A$43</c:f>
              <c:strCache>
                <c:ptCount val="1"/>
                <c:pt idx="0">
                  <c:v>ENGINYERIA DE SISTEMES I AUTOMÀTICA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DEPs'!$D$43:$AB$43</c:f>
              <c:numCache>
                <c:formatCode>0.0%</c:formatCode>
                <c:ptCount val="25"/>
                <c:pt idx="0">
                  <c:v>2.8135048231511254E-2</c:v>
                </c:pt>
                <c:pt idx="1">
                  <c:v>2.5439783491204331E-2</c:v>
                </c:pt>
                <c:pt idx="2">
                  <c:v>2.8298073035978977E-2</c:v>
                </c:pt>
                <c:pt idx="3">
                  <c:v>3.3211332519994578E-2</c:v>
                </c:pt>
                <c:pt idx="4">
                  <c:v>5.8170216848973326E-2</c:v>
                </c:pt>
                <c:pt idx="5">
                  <c:v>6.7001453680454612E-2</c:v>
                </c:pt>
                <c:pt idx="6">
                  <c:v>6.0143418922044875E-2</c:v>
                </c:pt>
                <c:pt idx="7">
                  <c:v>5.178158074313928E-2</c:v>
                </c:pt>
                <c:pt idx="8">
                  <c:v>5.1708881760867159E-2</c:v>
                </c:pt>
                <c:pt idx="9">
                  <c:v>6.5172206740465893E-2</c:v>
                </c:pt>
                <c:pt idx="10">
                  <c:v>5.8084643487541561E-2</c:v>
                </c:pt>
                <c:pt idx="11">
                  <c:v>4.67831526721674E-2</c:v>
                </c:pt>
                <c:pt idx="12">
                  <c:v>5.512258604957293E-2</c:v>
                </c:pt>
                <c:pt idx="13">
                  <c:v>6.8805068805068814E-2</c:v>
                </c:pt>
                <c:pt idx="14">
                  <c:v>8.9885578943856959E-2</c:v>
                </c:pt>
                <c:pt idx="15">
                  <c:v>9.4651905268675438E-2</c:v>
                </c:pt>
                <c:pt idx="16">
                  <c:v>0.10519325635604707</c:v>
                </c:pt>
                <c:pt idx="17">
                  <c:v>8.6391082210868553E-2</c:v>
                </c:pt>
                <c:pt idx="18">
                  <c:v>6.955543716332209E-2</c:v>
                </c:pt>
                <c:pt idx="19">
                  <c:v>6.8000000000000005E-2</c:v>
                </c:pt>
                <c:pt idx="20">
                  <c:v>0.13747317770986409</c:v>
                </c:pt>
                <c:pt idx="21">
                  <c:v>6.8495701561093705E-2</c:v>
                </c:pt>
                <c:pt idx="22">
                  <c:v>6.572209436133486E-2</c:v>
                </c:pt>
                <c:pt idx="23">
                  <c:v>4.4999999999999998E-2</c:v>
                </c:pt>
                <c:pt idx="24">
                  <c:v>8.6999999999999994E-2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171-4211-8183-FD777E4174A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9171922"/>
        <c:axId val="37883669"/>
      </c:lineChart>
      <c:catAx>
        <c:axId val="917192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7883669"/>
        <c:crosses val="autoZero"/>
        <c:auto val="1"/>
        <c:lblAlgn val="ctr"/>
        <c:lblOffset val="100"/>
        <c:noMultiLvlLbl val="0"/>
      </c:catAx>
      <c:valAx>
        <c:axId val="3788366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171922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DEPs'!$A$44</c:f>
              <c:strCache>
                <c:ptCount val="1"/>
                <c:pt idx="0">
                  <c:v>PROJECTES D'ENGINYERIA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DEPs'!$D$44:$AB$44</c:f>
              <c:numCache>
                <c:formatCode>0.0%</c:formatCode>
                <c:ptCount val="25"/>
                <c:pt idx="0">
                  <c:v>2.036956205441583E-2</c:v>
                </c:pt>
                <c:pt idx="1">
                  <c:v>1.8488529014844803E-2</c:v>
                </c:pt>
                <c:pt idx="2">
                  <c:v>2.0671311688687157E-2</c:v>
                </c:pt>
                <c:pt idx="3">
                  <c:v>1.8230200385186492E-2</c:v>
                </c:pt>
                <c:pt idx="4">
                  <c:v>1.001763668430335E-2</c:v>
                </c:pt>
                <c:pt idx="5">
                  <c:v>0</c:v>
                </c:pt>
                <c:pt idx="6">
                  <c:v>7.0500414708321813E-3</c:v>
                </c:pt>
                <c:pt idx="7">
                  <c:v>6.6074443873430739E-3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2.4445229106119454E-3</c:v>
                </c:pt>
                <c:pt idx="12">
                  <c:v>2.6101759031586909E-2</c:v>
                </c:pt>
                <c:pt idx="13">
                  <c:v>4.5047646549234759E-2</c:v>
                </c:pt>
                <c:pt idx="14">
                  <c:v>4.6581236554110936E-2</c:v>
                </c:pt>
                <c:pt idx="15">
                  <c:v>5.1564144264804365E-2</c:v>
                </c:pt>
                <c:pt idx="16">
                  <c:v>6.3856045550645821E-2</c:v>
                </c:pt>
                <c:pt idx="17">
                  <c:v>6.156552330694811E-2</c:v>
                </c:pt>
                <c:pt idx="18">
                  <c:v>4.1542040545031571E-2</c:v>
                </c:pt>
                <c:pt idx="19">
                  <c:v>4.2999999999999997E-2</c:v>
                </c:pt>
                <c:pt idx="20">
                  <c:v>9.3185920577617334E-2</c:v>
                </c:pt>
                <c:pt idx="21">
                  <c:v>8.0238547031715901E-2</c:v>
                </c:pt>
                <c:pt idx="22">
                  <c:v>7.7505074737036356E-2</c:v>
                </c:pt>
                <c:pt idx="23">
                  <c:v>5.1999999999999998E-2</c:v>
                </c:pt>
                <c:pt idx="24">
                  <c:v>7.3999999999999996E-2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3F-4C9C-9B9D-6D6E6BF1C63A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19061801"/>
        <c:axId val="24493478"/>
      </c:lineChart>
      <c:catAx>
        <c:axId val="1906180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4493478"/>
        <c:crosses val="autoZero"/>
        <c:auto val="1"/>
        <c:lblAlgn val="ctr"/>
        <c:lblOffset val="100"/>
        <c:noMultiLvlLbl val="0"/>
      </c:catAx>
      <c:valAx>
        <c:axId val="2449347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906180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DEPs'!$A$42</c:f>
              <c:strCache>
                <c:ptCount val="1"/>
                <c:pt idx="0">
                  <c:v>TERMODINÀMICA APLICADA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DEPs'!$D$42:$AB$42</c:f>
              <c:numCache>
                <c:formatCode>0.0%</c:formatCode>
                <c:ptCount val="25"/>
                <c:pt idx="0">
                  <c:v>0.11514812744550026</c:v>
                </c:pt>
                <c:pt idx="1">
                  <c:v>5.3509885724650832E-2</c:v>
                </c:pt>
                <c:pt idx="2">
                  <c:v>8.326878388845857E-2</c:v>
                </c:pt>
                <c:pt idx="3">
                  <c:v>2.8669904433651892E-2</c:v>
                </c:pt>
                <c:pt idx="4">
                  <c:v>2.8258184064237184E-2</c:v>
                </c:pt>
                <c:pt idx="5">
                  <c:v>2.6893698281349458E-2</c:v>
                </c:pt>
                <c:pt idx="6">
                  <c:v>4.5940235436160583E-2</c:v>
                </c:pt>
                <c:pt idx="7">
                  <c:v>6.2548108825481091E-2</c:v>
                </c:pt>
                <c:pt idx="8">
                  <c:v>7.9236564540431959E-2</c:v>
                </c:pt>
                <c:pt idx="9">
                  <c:v>7.7782491868194026E-2</c:v>
                </c:pt>
                <c:pt idx="10">
                  <c:v>3.382302699009225E-2</c:v>
                </c:pt>
                <c:pt idx="11">
                  <c:v>2.650020611271421E-3</c:v>
                </c:pt>
                <c:pt idx="12">
                  <c:v>9.3517173153615477E-2</c:v>
                </c:pt>
                <c:pt idx="13">
                  <c:v>0.10884553322575913</c:v>
                </c:pt>
                <c:pt idx="14">
                  <c:v>9.0004205804009543E-2</c:v>
                </c:pt>
                <c:pt idx="15">
                  <c:v>7.6360444704505565E-2</c:v>
                </c:pt>
                <c:pt idx="16">
                  <c:v>8.6948520955053593E-2</c:v>
                </c:pt>
                <c:pt idx="17">
                  <c:v>8.8260221527310986E-2</c:v>
                </c:pt>
                <c:pt idx="18">
                  <c:v>9.7737819025522046E-2</c:v>
                </c:pt>
                <c:pt idx="19">
                  <c:v>8.3000000000000004E-2</c:v>
                </c:pt>
                <c:pt idx="20">
                  <c:v>0.16026129307758005</c:v>
                </c:pt>
                <c:pt idx="21">
                  <c:v>0.10402826855123674</c:v>
                </c:pt>
                <c:pt idx="22">
                  <c:v>6.7931371181475797E-2</c:v>
                </c:pt>
                <c:pt idx="23">
                  <c:v>5.7000000000000002E-2</c:v>
                </c:pt>
                <c:pt idx="24">
                  <c:v>5.5E-2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95-4F43-9161-C94EFFA8E03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8536876"/>
        <c:axId val="39376770"/>
      </c:lineChart>
      <c:catAx>
        <c:axId val="85368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9376770"/>
        <c:crosses val="autoZero"/>
        <c:auto val="1"/>
        <c:lblAlgn val="ctr"/>
        <c:lblOffset val="100"/>
        <c:noMultiLvlLbl val="0"/>
      </c:catAx>
      <c:valAx>
        <c:axId val="3937677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536876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DEPs'!$A$40</c:f>
              <c:strCache>
                <c:ptCount val="1"/>
                <c:pt idx="0">
                  <c:v>COMUNICACIONS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DEPs'!$D$40:$AB$40</c:f>
              <c:numCache>
                <c:formatCode>0.0%</c:formatCode>
                <c:ptCount val="25"/>
                <c:pt idx="0">
                  <c:v>3.5702256652071405E-2</c:v>
                </c:pt>
                <c:pt idx="1">
                  <c:v>3.2059585492227982E-2</c:v>
                </c:pt>
                <c:pt idx="2">
                  <c:v>2.8214935105649257E-2</c:v>
                </c:pt>
                <c:pt idx="3">
                  <c:v>5.26230821292634E-2</c:v>
                </c:pt>
                <c:pt idx="4">
                  <c:v>5.6090126703322966E-2</c:v>
                </c:pt>
                <c:pt idx="5">
                  <c:v>7.5998816217815929E-2</c:v>
                </c:pt>
                <c:pt idx="6">
                  <c:v>6.8730421964252816E-2</c:v>
                </c:pt>
                <c:pt idx="7">
                  <c:v>6.3370248040929986E-2</c:v>
                </c:pt>
                <c:pt idx="8">
                  <c:v>2.5443717808539462E-2</c:v>
                </c:pt>
                <c:pt idx="9">
                  <c:v>1.5012965743141805E-2</c:v>
                </c:pt>
                <c:pt idx="10">
                  <c:v>4.4719236955608602E-2</c:v>
                </c:pt>
                <c:pt idx="11">
                  <c:v>7.4455259211338831E-2</c:v>
                </c:pt>
                <c:pt idx="12">
                  <c:v>5.7709478828892331E-2</c:v>
                </c:pt>
                <c:pt idx="13">
                  <c:v>6.6138095967390412E-2</c:v>
                </c:pt>
                <c:pt idx="14">
                  <c:v>5.5463673951565269E-2</c:v>
                </c:pt>
                <c:pt idx="15">
                  <c:v>5.3286496784948803E-2</c:v>
                </c:pt>
                <c:pt idx="16">
                  <c:v>4.1424784019746766E-2</c:v>
                </c:pt>
                <c:pt idx="17">
                  <c:v>3.921084500252784E-2</c:v>
                </c:pt>
                <c:pt idx="18">
                  <c:v>3.0309267740441518E-2</c:v>
                </c:pt>
                <c:pt idx="19">
                  <c:v>3.5999999999999997E-2</c:v>
                </c:pt>
                <c:pt idx="20">
                  <c:v>4.3653599759152555E-2</c:v>
                </c:pt>
                <c:pt idx="21">
                  <c:v>1.9381677224165641E-2</c:v>
                </c:pt>
                <c:pt idx="22">
                  <c:v>2.0160026740760856E-2</c:v>
                </c:pt>
                <c:pt idx="23">
                  <c:v>1.9E-2</c:v>
                </c:pt>
                <c:pt idx="24">
                  <c:v>8.9999999999999993E-3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491-421B-9A95-616C13F68B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7859504"/>
        <c:axId val="3415645"/>
      </c:lineChart>
      <c:catAx>
        <c:axId val="478595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415645"/>
        <c:crosses val="autoZero"/>
        <c:auto val="1"/>
        <c:lblAlgn val="ctr"/>
        <c:lblOffset val="100"/>
        <c:noMultiLvlLbl val="0"/>
      </c:catAx>
      <c:valAx>
        <c:axId val="341564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859504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DEPs'!$A$37</c:f>
              <c:strCache>
                <c:ptCount val="1"/>
                <c:pt idx="0">
                  <c:v>PROJECTES ARQUITECTÒNICS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DEPs'!$D$37:$AB$37</c:f>
              <c:numCache>
                <c:formatCode>0.0%</c:formatCode>
                <c:ptCount val="25"/>
                <c:pt idx="0">
                  <c:v>7.3109578377595533E-2</c:v>
                </c:pt>
                <c:pt idx="1">
                  <c:v>8.0684596577017112E-2</c:v>
                </c:pt>
                <c:pt idx="2">
                  <c:v>6.1188118811881187E-2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1.1413306681719894E-2</c:v>
                </c:pt>
                <c:pt idx="14">
                  <c:v>4.0210811566933909E-2</c:v>
                </c:pt>
                <c:pt idx="15">
                  <c:v>7.2646411041333958E-2</c:v>
                </c:pt>
                <c:pt idx="16">
                  <c:v>8.3754978451798259E-2</c:v>
                </c:pt>
                <c:pt idx="17">
                  <c:v>0.10818508698080993</c:v>
                </c:pt>
                <c:pt idx="18">
                  <c:v>0.12625276584667447</c:v>
                </c:pt>
                <c:pt idx="19">
                  <c:v>0.128</c:v>
                </c:pt>
                <c:pt idx="20">
                  <c:v>0.14523216864878152</c:v>
                </c:pt>
                <c:pt idx="21">
                  <c:v>0.12037305822894104</c:v>
                </c:pt>
                <c:pt idx="22">
                  <c:v>0.11102746693794506</c:v>
                </c:pt>
                <c:pt idx="23">
                  <c:v>9.4E-2</c:v>
                </c:pt>
                <c:pt idx="24">
                  <c:v>0.152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E0-4546-90F0-9660CB730EF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42781318"/>
        <c:axId val="15816654"/>
      </c:lineChart>
      <c:catAx>
        <c:axId val="4278131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816654"/>
        <c:crosses val="autoZero"/>
        <c:auto val="1"/>
        <c:lblAlgn val="ctr"/>
        <c:lblOffset val="100"/>
        <c:noMultiLvlLbl val="0"/>
      </c:catAx>
      <c:valAx>
        <c:axId val="1581665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78131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DEPs'!$A$45</c:f>
              <c:strCache>
                <c:ptCount val="1"/>
                <c:pt idx="0">
                  <c:v>ECOSISTEMES AGROFORESTALS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DEPs'!$D$45:$AB$45</c:f>
              <c:numCache>
                <c:formatCode>0.0%</c:formatCode>
                <c:ptCount val="25"/>
                <c:pt idx="0">
                  <c:v>0.18158417297933366</c:v>
                </c:pt>
                <c:pt idx="1">
                  <c:v>0.26090534979423868</c:v>
                </c:pt>
                <c:pt idx="2">
                  <c:v>8.3556072051133065E-2</c:v>
                </c:pt>
                <c:pt idx="3">
                  <c:v>7.0232978964035284E-2</c:v>
                </c:pt>
                <c:pt idx="4">
                  <c:v>5.9677740202904318E-2</c:v>
                </c:pt>
                <c:pt idx="5">
                  <c:v>3.8925736653256493E-2</c:v>
                </c:pt>
                <c:pt idx="6">
                  <c:v>4.6089322149172517E-2</c:v>
                </c:pt>
                <c:pt idx="7">
                  <c:v>5.0943172381065369E-2</c:v>
                </c:pt>
                <c:pt idx="8">
                  <c:v>5.9067211497815977E-2</c:v>
                </c:pt>
                <c:pt idx="9">
                  <c:v>2.9293473097507683E-2</c:v>
                </c:pt>
                <c:pt idx="10">
                  <c:v>6.3606265121609579E-2</c:v>
                </c:pt>
                <c:pt idx="11">
                  <c:v>3.0964606279151808E-2</c:v>
                </c:pt>
                <c:pt idx="12">
                  <c:v>7.5147163194589403E-2</c:v>
                </c:pt>
                <c:pt idx="13">
                  <c:v>8.5891133243332737E-2</c:v>
                </c:pt>
                <c:pt idx="14">
                  <c:v>4.2987239331454978E-2</c:v>
                </c:pt>
                <c:pt idx="15">
                  <c:v>3.5701463959471852E-2</c:v>
                </c:pt>
                <c:pt idx="16">
                  <c:v>5.0805957967761675E-2</c:v>
                </c:pt>
                <c:pt idx="17">
                  <c:v>5.7322175732217567E-2</c:v>
                </c:pt>
                <c:pt idx="18">
                  <c:v>4.9758811003433136E-2</c:v>
                </c:pt>
                <c:pt idx="19">
                  <c:v>6.4000000000000001E-2</c:v>
                </c:pt>
                <c:pt idx="20">
                  <c:v>0.14691683831101954</c:v>
                </c:pt>
                <c:pt idx="21">
                  <c:v>4.7094227537421346E-2</c:v>
                </c:pt>
                <c:pt idx="22">
                  <c:v>5.0385184032371022E-2</c:v>
                </c:pt>
                <c:pt idx="23">
                  <c:v>5.3999999999999999E-2</c:v>
                </c:pt>
                <c:pt idx="24">
                  <c:v>8.5999999999999993E-2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C9-4D79-B497-041B68CA36A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22238071"/>
        <c:axId val="17245294"/>
      </c:lineChart>
      <c:catAx>
        <c:axId val="22238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245294"/>
        <c:crosses val="autoZero"/>
        <c:auto val="1"/>
        <c:lblAlgn val="ctr"/>
        <c:lblOffset val="100"/>
        <c:noMultiLvlLbl val="0"/>
      </c:catAx>
      <c:valAx>
        <c:axId val="1724529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223807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n-U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EXPRESSIÓ GRÀFICA ARQUITECTÒNICA</a:t>
            </a:r>
          </a:p>
        </c:rich>
      </c:tx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DEPs'!$A$10</c:f>
              <c:strCache>
                <c:ptCount val="1"/>
                <c:pt idx="0">
                  <c:v>ESTADÍSTICA I INVESTIGACIÓ OPERATIVA APLICADES I QUALITAT</c:v>
                </c:pt>
              </c:strCache>
            </c:strRef>
          </c:tx>
          <c:spPr>
            <a:ln w="28575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DEPs'!$D$1:$AB$1</c:f>
              <c:numCache>
                <c:formatCode>General</c:formatCode>
                <c:ptCount val="25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  <c:pt idx="14">
                  <c:v>2016</c:v>
                </c:pt>
                <c:pt idx="15">
                  <c:v>2017</c:v>
                </c:pt>
                <c:pt idx="16">
                  <c:v>2018</c:v>
                </c:pt>
                <c:pt idx="17">
                  <c:v>2019</c:v>
                </c:pt>
                <c:pt idx="18">
                  <c:v>2020</c:v>
                </c:pt>
                <c:pt idx="19">
                  <c:v>2021</c:v>
                </c:pt>
                <c:pt idx="20">
                  <c:v>2022</c:v>
                </c:pt>
                <c:pt idx="21">
                  <c:v>2023</c:v>
                </c:pt>
                <c:pt idx="22">
                  <c:v>2024</c:v>
                </c:pt>
                <c:pt idx="23">
                  <c:v>2025</c:v>
                </c:pt>
                <c:pt idx="24">
                  <c:v>2026</c:v>
                </c:pt>
              </c:numCache>
            </c:numRef>
          </c:cat>
          <c:val>
            <c:numRef>
              <c:f>'Històric DEPs'!$D$11:$AB$11</c:f>
              <c:numCache>
                <c:formatCode>0.0%</c:formatCode>
                <c:ptCount val="25"/>
                <c:pt idx="0">
                  <c:v>3.7824387321726174E-2</c:v>
                </c:pt>
                <c:pt idx="1">
                  <c:v>7.0121007736560215E-2</c:v>
                </c:pt>
                <c:pt idx="2">
                  <c:v>4.8364463188227444E-2</c:v>
                </c:pt>
                <c:pt idx="3">
                  <c:v>6.7061420412739575E-2</c:v>
                </c:pt>
                <c:pt idx="4">
                  <c:v>5.3282469836763664E-2</c:v>
                </c:pt>
                <c:pt idx="5">
                  <c:v>5.1052848193135457E-2</c:v>
                </c:pt>
                <c:pt idx="6">
                  <c:v>4.5790740676132993E-2</c:v>
                </c:pt>
                <c:pt idx="7">
                  <c:v>9.3457943925233638E-3</c:v>
                </c:pt>
                <c:pt idx="8">
                  <c:v>2.9802350809431848E-3</c:v>
                </c:pt>
                <c:pt idx="9">
                  <c:v>2.4521454386322313E-2</c:v>
                </c:pt>
                <c:pt idx="10">
                  <c:v>2.8040212213424256E-2</c:v>
                </c:pt>
                <c:pt idx="11">
                  <c:v>2.6413735142273985E-2</c:v>
                </c:pt>
                <c:pt idx="12">
                  <c:v>0</c:v>
                </c:pt>
                <c:pt idx="13">
                  <c:v>8.6532710637160698E-2</c:v>
                </c:pt>
                <c:pt idx="14">
                  <c:v>0.10558908722514732</c:v>
                </c:pt>
                <c:pt idx="15">
                  <c:v>8.387572971884856E-2</c:v>
                </c:pt>
                <c:pt idx="16">
                  <c:v>9.4859517571596344E-2</c:v>
                </c:pt>
                <c:pt idx="17">
                  <c:v>9.840711680268717E-2</c:v>
                </c:pt>
                <c:pt idx="18">
                  <c:v>0.1006510514106114</c:v>
                </c:pt>
                <c:pt idx="19">
                  <c:v>0.108</c:v>
                </c:pt>
                <c:pt idx="20">
                  <c:v>0.12185540310494843</c:v>
                </c:pt>
                <c:pt idx="21">
                  <c:v>0.12011052423826619</c:v>
                </c:pt>
                <c:pt idx="22">
                  <c:v>0.11905366699659269</c:v>
                </c:pt>
                <c:pt idx="23">
                  <c:v>0.114</c:v>
                </c:pt>
                <c:pt idx="24">
                  <c:v>0.14099999999999999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D9-42AC-ADC7-B326C58B92D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smooth val="0"/>
        <c:axId val="51547786"/>
        <c:axId val="36069047"/>
      </c:lineChart>
      <c:catAx>
        <c:axId val="5154778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6069047"/>
        <c:crosses val="autoZero"/>
        <c:auto val="1"/>
        <c:lblAlgn val="ctr"/>
        <c:lblOffset val="100"/>
        <c:noMultiLvlLbl val="0"/>
      </c:catAx>
      <c:valAx>
        <c:axId val="3606904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547786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Nombre de professors que han fet docència en valencià en grau</a:t>
            </a:r>
          </a:p>
        </c:rich>
      </c:tx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PROFESSORS!$C$2</c:f>
              <c:strCache>
                <c:ptCount val="1"/>
                <c:pt idx="0">
                  <c:v>Grau</c:v>
                </c:pt>
              </c:strCache>
            </c:strRef>
          </c:tx>
          <c:spPr>
            <a:solidFill>
              <a:schemeClr val="accent1"/>
            </a:solidFill>
            <a:ln w="12700">
              <a:noFill/>
            </a:ln>
            <a:effectLst/>
          </c:spPr>
          <c:invertIfNegative val="0"/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PROFESSORS!$A$3:$A$20</c:f>
              <c:numCache>
                <c:formatCode>General</c:formatCode>
                <c:ptCount val="1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</c:numCache>
            </c:numRef>
          </c:cat>
          <c:val>
            <c:numRef>
              <c:f>PROFESSORS!$C$3:$C$20</c:f>
              <c:numCache>
                <c:formatCode>General</c:formatCode>
                <c:ptCount val="18"/>
                <c:pt idx="0">
                  <c:v>23</c:v>
                </c:pt>
                <c:pt idx="1">
                  <c:v>96</c:v>
                </c:pt>
                <c:pt idx="2">
                  <c:v>135</c:v>
                </c:pt>
                <c:pt idx="3">
                  <c:v>138</c:v>
                </c:pt>
                <c:pt idx="4">
                  <c:v>122</c:v>
                </c:pt>
                <c:pt idx="5">
                  <c:v>212</c:v>
                </c:pt>
                <c:pt idx="6">
                  <c:v>564</c:v>
                </c:pt>
                <c:pt idx="7">
                  <c:v>567</c:v>
                </c:pt>
                <c:pt idx="8">
                  <c:v>667</c:v>
                </c:pt>
                <c:pt idx="9">
                  <c:v>738</c:v>
                </c:pt>
                <c:pt idx="10">
                  <c:v>654</c:v>
                </c:pt>
                <c:pt idx="11">
                  <c:v>631</c:v>
                </c:pt>
                <c:pt idx="12">
                  <c:v>668</c:v>
                </c:pt>
                <c:pt idx="13">
                  <c:v>728</c:v>
                </c:pt>
                <c:pt idx="14">
                  <c:v>657</c:v>
                </c:pt>
                <c:pt idx="15">
                  <c:v>728</c:v>
                </c:pt>
                <c:pt idx="16">
                  <c:v>653</c:v>
                </c:pt>
                <c:pt idx="17">
                  <c:v>661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9A-48AC-BE4E-8A0BCC20B03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56910198"/>
        <c:axId val="15962649"/>
      </c:barChart>
      <c:catAx>
        <c:axId val="5691019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962649"/>
        <c:crosses val="autoZero"/>
        <c:auto val="1"/>
        <c:lblAlgn val="ctr"/>
        <c:lblOffset val="100"/>
        <c:noMultiLvlLbl val="0"/>
      </c:catAx>
      <c:valAx>
        <c:axId val="1596264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691019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Nombre de professors que han fet docència en valencià en màster</a:t>
            </a:r>
          </a:p>
        </c:rich>
      </c:tx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PROFESSORS!$B$2</c:f>
              <c:strCache>
                <c:ptCount val="1"/>
                <c:pt idx="0">
                  <c:v>Master</c:v>
                </c:pt>
              </c:strCache>
            </c:strRef>
          </c:tx>
          <c:spPr>
            <a:solidFill>
              <a:schemeClr val="accent2"/>
            </a:solidFill>
            <a:ln w="12700">
              <a:noFill/>
            </a:ln>
            <a:effectLst/>
          </c:spPr>
          <c:invertIfNegative val="0"/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PROFESSORS!$A$3:$A$20</c:f>
              <c:numCache>
                <c:formatCode>General</c:formatCode>
                <c:ptCount val="18"/>
                <c:pt idx="0">
                  <c:v>2009</c:v>
                </c:pt>
                <c:pt idx="1">
                  <c:v>2010</c:v>
                </c:pt>
                <c:pt idx="2">
                  <c:v>2011</c:v>
                </c:pt>
                <c:pt idx="3">
                  <c:v>2012</c:v>
                </c:pt>
                <c:pt idx="4">
                  <c:v>2013</c:v>
                </c:pt>
                <c:pt idx="5">
                  <c:v>2014</c:v>
                </c:pt>
                <c:pt idx="6">
                  <c:v>2015</c:v>
                </c:pt>
                <c:pt idx="7">
                  <c:v>2016</c:v>
                </c:pt>
                <c:pt idx="8">
                  <c:v>2017</c:v>
                </c:pt>
                <c:pt idx="9">
                  <c:v>2018</c:v>
                </c:pt>
                <c:pt idx="10">
                  <c:v>2019</c:v>
                </c:pt>
                <c:pt idx="11">
                  <c:v>2020</c:v>
                </c:pt>
                <c:pt idx="12">
                  <c:v>2021</c:v>
                </c:pt>
                <c:pt idx="13">
                  <c:v>2022</c:v>
                </c:pt>
                <c:pt idx="14">
                  <c:v>2023</c:v>
                </c:pt>
                <c:pt idx="15">
                  <c:v>2024</c:v>
                </c:pt>
                <c:pt idx="16">
                  <c:v>2025</c:v>
                </c:pt>
                <c:pt idx="17">
                  <c:v>2026</c:v>
                </c:pt>
              </c:numCache>
            </c:numRef>
          </c:cat>
          <c:val>
            <c:numRef>
              <c:f>PROFESSORS!$B$3:$B$20</c:f>
              <c:numCache>
                <c:formatCode>General</c:formatCode>
                <c:ptCount val="18"/>
                <c:pt idx="0">
                  <c:v>28</c:v>
                </c:pt>
                <c:pt idx="1">
                  <c:v>32</c:v>
                </c:pt>
                <c:pt idx="2">
                  <c:v>24</c:v>
                </c:pt>
                <c:pt idx="3">
                  <c:v>29</c:v>
                </c:pt>
                <c:pt idx="4">
                  <c:v>19</c:v>
                </c:pt>
                <c:pt idx="5">
                  <c:v>13</c:v>
                </c:pt>
                <c:pt idx="6">
                  <c:v>34</c:v>
                </c:pt>
                <c:pt idx="7">
                  <c:v>33</c:v>
                </c:pt>
                <c:pt idx="8">
                  <c:v>64</c:v>
                </c:pt>
                <c:pt idx="9">
                  <c:v>69</c:v>
                </c:pt>
                <c:pt idx="10">
                  <c:v>70</c:v>
                </c:pt>
                <c:pt idx="11">
                  <c:v>73</c:v>
                </c:pt>
                <c:pt idx="12">
                  <c:v>99</c:v>
                </c:pt>
                <c:pt idx="13">
                  <c:v>67</c:v>
                </c:pt>
                <c:pt idx="14">
                  <c:v>82</c:v>
                </c:pt>
                <c:pt idx="15">
                  <c:v>92</c:v>
                </c:pt>
                <c:pt idx="16">
                  <c:v>83</c:v>
                </c:pt>
                <c:pt idx="17">
                  <c:v>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DA-4104-9FCB-E9342671E35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8803675"/>
        <c:axId val="47279257"/>
      </c:barChart>
      <c:catAx>
        <c:axId val="288036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279257"/>
        <c:crosses val="autoZero"/>
        <c:auto val="1"/>
        <c:lblAlgn val="ctr"/>
        <c:lblOffset val="100"/>
        <c:noMultiLvlLbl val="0"/>
      </c:catAx>
      <c:valAx>
        <c:axId val="4727925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8803675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ca-ES" sz="14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% d'oferta de crèdits en valencià als departaments al curs 25-26 (totes les titulacions)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2700">
              <a:noFill/>
            </a:ln>
            <a:effectLst/>
          </c:spPr>
          <c:invertIfNegative val="0"/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'Històric dep-ling'!$F$3:$F$45</c:f>
              <c:strCache>
                <c:ptCount val="43"/>
                <c:pt idx="0">
                  <c:v>BIOTECNOLOGIA</c:v>
                </c:pt>
                <c:pt idx="1">
                  <c:v>CIÈNCIA ANIMAL</c:v>
                </c:pt>
                <c:pt idx="2">
                  <c:v>COMPOSICIÓ ARQUITECTÒNICA</c:v>
                </c:pt>
                <c:pt idx="3">
                  <c:v>COM. AUDIOVISUAL I HISTÒRIA DE L'ART</c:v>
                </c:pt>
                <c:pt idx="4">
                  <c:v>COMUNICACIONS</c:v>
                </c:pt>
                <c:pt idx="5">
                  <c:v>CONSERVACIÓ I RESTAURACIÓ</c:v>
                </c:pt>
                <c:pt idx="6">
                  <c:v>CONSTRUCCIONS ARQUITECTÒNIQUES</c:v>
                </c:pt>
                <c:pt idx="7">
                  <c:v>DEP. D'ALTRES UNIVERSITATS</c:v>
                </c:pt>
                <c:pt idx="8">
                  <c:v>DIBUIX</c:v>
                </c:pt>
                <c:pt idx="9">
                  <c:v>ECONOMIA I CIÈNCIES SOCIALS</c:v>
                </c:pt>
                <c:pt idx="10">
                  <c:v>ECOSISTEMES AGROFORESTALS</c:v>
                </c:pt>
                <c:pt idx="11">
                  <c:v>ESCULTURA</c:v>
                </c:pt>
                <c:pt idx="12">
                  <c:v>ESTADÍSTICA I INVESTIGACIÓ OPERATIVA</c:v>
                </c:pt>
                <c:pt idx="13">
                  <c:v>EXPRESSIÓ GRÀFICA ARQUITECTÒNICA</c:v>
                </c:pt>
                <c:pt idx="14">
                  <c:v>FÍSICA APLICADA</c:v>
                </c:pt>
                <c:pt idx="15">
                  <c:v>INFORMÀTICA DE SISTEMES I COMPUTADORS</c:v>
                </c:pt>
                <c:pt idx="16">
                  <c:v>ENG. CARTOGRÀFICA, GEODÈSIA I FOTOGR.</c:v>
                </c:pt>
                <c:pt idx="17">
                  <c:v>ENG. DE LA CONSTRUCCIÓ I D'ENGINYERIA CIVIL</c:v>
                </c:pt>
                <c:pt idx="18">
                  <c:v>ENG. DE SISTEMES I AUTOMÀTICA</c:v>
                </c:pt>
                <c:pt idx="19">
                  <c:v>ENG. DEL TERRENY</c:v>
                </c:pt>
                <c:pt idx="20">
                  <c:v>ENG. ELÈCTRICA</c:v>
                </c:pt>
                <c:pt idx="21">
                  <c:v>ENG. ELECTRÒNICA</c:v>
                </c:pt>
                <c:pt idx="22">
                  <c:v>ENG. GRÀFICA</c:v>
                </c:pt>
                <c:pt idx="23">
                  <c:v>ENG. HIDRÀULICA I M.A.</c:v>
                </c:pt>
                <c:pt idx="24">
                  <c:v>ENG. I INFRAESTRUCTURA DELS TRANSPORTS</c:v>
                </c:pt>
                <c:pt idx="25">
                  <c:v>ENG. MECÀNICA I DE MATERIALS</c:v>
                </c:pt>
                <c:pt idx="26">
                  <c:v>ENG. QUÍMICA I NUCLEAR</c:v>
                </c:pt>
                <c:pt idx="27">
                  <c:v>ENG. RURAL I AGROALIMENTÀRIA</c:v>
                </c:pt>
                <c:pt idx="28">
                  <c:v>ENG. TÈXTIL I PAPERERA</c:v>
                </c:pt>
                <c:pt idx="29">
                  <c:v>LINGÜÍSTICA APLICADA</c:v>
                </c:pt>
                <c:pt idx="30">
                  <c:v>MÀQUINES I MOTORS TÈRMICS</c:v>
                </c:pt>
                <c:pt idx="31">
                  <c:v>MATEMÀTICA APLICADA</c:v>
                </c:pt>
                <c:pt idx="32">
                  <c:v>MECÀNICA MEDIS CONTINUS I TEORIA D'ESTRUCTURES</c:v>
                </c:pt>
                <c:pt idx="33">
                  <c:v>ORGANITZACIÓ D'EMPRESA</c:v>
                </c:pt>
                <c:pt idx="34">
                  <c:v>PINTURA</c:v>
                </c:pt>
                <c:pt idx="35">
                  <c:v>PRODUCCIÓ VEGETAL</c:v>
                </c:pt>
                <c:pt idx="36">
                  <c:v>PROJECTES ARQUITECTÒNICS</c:v>
                </c:pt>
                <c:pt idx="37">
                  <c:v>PROJECTES D'ENGINYERIA</c:v>
                </c:pt>
                <c:pt idx="38">
                  <c:v>QUÍMICA</c:v>
                </c:pt>
                <c:pt idx="39">
                  <c:v>SISTEMES INFORMÀTICS I COMPUTACIÓ</c:v>
                </c:pt>
                <c:pt idx="40">
                  <c:v>TECNOLOGIA D'ALIMENTS</c:v>
                </c:pt>
                <c:pt idx="41">
                  <c:v>TERMODINÀMICA APLICADA</c:v>
                </c:pt>
                <c:pt idx="42">
                  <c:v>URBANISME</c:v>
                </c:pt>
              </c:strCache>
            </c:strRef>
          </c:cat>
          <c:val>
            <c:numRef>
              <c:f>'Històric dep-ling'!$AF$3:$AF$45</c:f>
              <c:numCache>
                <c:formatCode>0.0%</c:formatCode>
                <c:ptCount val="43"/>
                <c:pt idx="0">
                  <c:v>5.2326248682714079E-2</c:v>
                </c:pt>
                <c:pt idx="1">
                  <c:v>5.3441429516876235E-2</c:v>
                </c:pt>
                <c:pt idx="2">
                  <c:v>0.13662912646422926</c:v>
                </c:pt>
                <c:pt idx="3">
                  <c:v>3.9785167948000431E-2</c:v>
                </c:pt>
                <c:pt idx="4">
                  <c:v>1.8138010404958844E-2</c:v>
                </c:pt>
                <c:pt idx="5">
                  <c:v>2.600216684723727E-2</c:v>
                </c:pt>
                <c:pt idx="6">
                  <c:v>8.8052236285562649E-2</c:v>
                </c:pt>
                <c:pt idx="7">
                  <c:v>0</c:v>
                </c:pt>
                <c:pt idx="8">
                  <c:v>6.5858127563039881E-2</c:v>
                </c:pt>
                <c:pt idx="9">
                  <c:v>2.8493206857666632E-2</c:v>
                </c:pt>
                <c:pt idx="10">
                  <c:v>5.1051051051051052E-2</c:v>
                </c:pt>
                <c:pt idx="11">
                  <c:v>8.800562025453279E-2</c:v>
                </c:pt>
                <c:pt idx="12">
                  <c:v>6.5291158356303947E-2</c:v>
                </c:pt>
                <c:pt idx="13">
                  <c:v>0.11308897963175782</c:v>
                </c:pt>
                <c:pt idx="14">
                  <c:v>6.1781599742083214E-2</c:v>
                </c:pt>
                <c:pt idx="15">
                  <c:v>5.3996496186835295E-2</c:v>
                </c:pt>
                <c:pt idx="16">
                  <c:v>7.3246985261277353E-3</c:v>
                </c:pt>
                <c:pt idx="17">
                  <c:v>8.6713952715910519E-3</c:v>
                </c:pt>
                <c:pt idx="18">
                  <c:v>4.5282510606774858E-2</c:v>
                </c:pt>
                <c:pt idx="19">
                  <c:v>0</c:v>
                </c:pt>
                <c:pt idx="20">
                  <c:v>1.0325535989186348E-2</c:v>
                </c:pt>
                <c:pt idx="21">
                  <c:v>4.5033097308393159E-2</c:v>
                </c:pt>
                <c:pt idx="22">
                  <c:v>3.080960522335029E-2</c:v>
                </c:pt>
                <c:pt idx="23">
                  <c:v>3.8716406274691584E-2</c:v>
                </c:pt>
                <c:pt idx="24">
                  <c:v>1.3590577199808119E-2</c:v>
                </c:pt>
                <c:pt idx="25">
                  <c:v>2.6333015948583512E-2</c:v>
                </c:pt>
                <c:pt idx="26">
                  <c:v>5.3379680403492016E-2</c:v>
                </c:pt>
                <c:pt idx="27">
                  <c:v>5.2092442223610244E-2</c:v>
                </c:pt>
                <c:pt idx="28">
                  <c:v>0</c:v>
                </c:pt>
                <c:pt idx="29">
                  <c:v>5.6928182907716361E-2</c:v>
                </c:pt>
                <c:pt idx="30">
                  <c:v>1.6910069177555723E-2</c:v>
                </c:pt>
                <c:pt idx="31">
                  <c:v>9.562744400995378E-2</c:v>
                </c:pt>
                <c:pt idx="32">
                  <c:v>7.4704381723734781E-2</c:v>
                </c:pt>
                <c:pt idx="33">
                  <c:v>5.3535119201954175E-2</c:v>
                </c:pt>
                <c:pt idx="34">
                  <c:v>5.948289536297785E-2</c:v>
                </c:pt>
                <c:pt idx="35">
                  <c:v>8.8000879459132639E-2</c:v>
                </c:pt>
                <c:pt idx="36">
                  <c:v>0.10776309205628577</c:v>
                </c:pt>
                <c:pt idx="37">
                  <c:v>5.0216450216450215E-2</c:v>
                </c:pt>
                <c:pt idx="38">
                  <c:v>6.8394433241876301E-2</c:v>
                </c:pt>
                <c:pt idx="39">
                  <c:v>7.1518361386092855E-2</c:v>
                </c:pt>
                <c:pt idx="40">
                  <c:v>2.5738185457925215E-2</c:v>
                </c:pt>
                <c:pt idx="41">
                  <c:v>5.5658627087198514E-2</c:v>
                </c:pt>
                <c:pt idx="42">
                  <c:v>9.5941425235119615E-2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5E0-4C25-9153-03F04EFF73AF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1994613"/>
        <c:axId val="52721921"/>
      </c:barChart>
      <c:catAx>
        <c:axId val="4199461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721921"/>
        <c:crosses val="autoZero"/>
        <c:auto val="1"/>
        <c:lblAlgn val="ctr"/>
        <c:lblOffset val="100"/>
        <c:noMultiLvlLbl val="0"/>
      </c:catAx>
      <c:valAx>
        <c:axId val="52721921"/>
        <c:scaling>
          <c:orientation val="minMax"/>
        </c:scaling>
        <c:delete val="1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41994613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hart1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dep-ling'!$F$3</c:f>
              <c:strCache>
                <c:ptCount val="1"/>
                <c:pt idx="0">
                  <c:v>BIOTECNOLOGIA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dep-ling'!$Q$3:$AF$3</c:f>
              <c:numCache>
                <c:formatCode>0.0%</c:formatCode>
                <c:ptCount val="16"/>
                <c:pt idx="0">
                  <c:v>8.1381154449805277E-3</c:v>
                </c:pt>
                <c:pt idx="1">
                  <c:v>4.8062481225593298E-3</c:v>
                </c:pt>
                <c:pt idx="2">
                  <c:v>1.1361699710276659E-3</c:v>
                </c:pt>
                <c:pt idx="3">
                  <c:v>0</c:v>
                </c:pt>
                <c:pt idx="4">
                  <c:v>2.2777822440174719E-3</c:v>
                </c:pt>
                <c:pt idx="5">
                  <c:v>2.852881497025719E-2</c:v>
                </c:pt>
                <c:pt idx="6">
                  <c:v>4.7784227665298041E-3</c:v>
                </c:pt>
                <c:pt idx="7">
                  <c:v>1.9760772243984332E-2</c:v>
                </c:pt>
                <c:pt idx="8">
                  <c:v>7.4838322554836981E-2</c:v>
                </c:pt>
                <c:pt idx="9">
                  <c:v>1.6114385427609908E-2</c:v>
                </c:pt>
                <c:pt idx="10">
                  <c:v>1.3838421570957991E-2</c:v>
                </c:pt>
                <c:pt idx="11">
                  <c:v>0.03</c:v>
                </c:pt>
                <c:pt idx="12">
                  <c:v>7.1003123411055427E-2</c:v>
                </c:pt>
                <c:pt idx="13">
                  <c:v>6.4439625965577993E-2</c:v>
                </c:pt>
                <c:pt idx="14">
                  <c:v>4.9074145470968597E-2</c:v>
                </c:pt>
                <c:pt idx="15">
                  <c:v>5.2326248682714079E-2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9F3-4278-907D-25643AAA3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027815"/>
        <c:axId val="38458957"/>
      </c:lineChart>
      <c:catAx>
        <c:axId val="130278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8458957"/>
        <c:crosses val="autoZero"/>
        <c:auto val="1"/>
        <c:lblAlgn val="ctr"/>
        <c:lblOffset val="100"/>
        <c:noMultiLvlLbl val="0"/>
      </c:catAx>
      <c:valAx>
        <c:axId val="3845895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3027815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dep-ling'!$F$4</c:f>
              <c:strCache>
                <c:ptCount val="1"/>
                <c:pt idx="0">
                  <c:v>CIÈNCIA ANIMAL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dep-ling'!$Q$4:$AF$4</c:f>
              <c:numCache>
                <c:formatCode>0.0%</c:formatCode>
                <c:ptCount val="16"/>
                <c:pt idx="0">
                  <c:v>7.2907107168349153E-2</c:v>
                </c:pt>
                <c:pt idx="1">
                  <c:v>6.3941272599932555E-2</c:v>
                </c:pt>
                <c:pt idx="2">
                  <c:v>5.4963672498615321E-2</c:v>
                </c:pt>
                <c:pt idx="3">
                  <c:v>3.0576789437109106E-2</c:v>
                </c:pt>
                <c:pt idx="4">
                  <c:v>3.7336538811787424E-2</c:v>
                </c:pt>
                <c:pt idx="5">
                  <c:v>3.8693115519253203E-2</c:v>
                </c:pt>
                <c:pt idx="6">
                  <c:v>4.6042442760872299E-2</c:v>
                </c:pt>
                <c:pt idx="7">
                  <c:v>4.7927741043260301E-2</c:v>
                </c:pt>
                <c:pt idx="8">
                  <c:v>4.7845977887914601E-2</c:v>
                </c:pt>
                <c:pt idx="9">
                  <c:v>7.0353063343717562E-2</c:v>
                </c:pt>
                <c:pt idx="10">
                  <c:v>5.4646037600071966E-2</c:v>
                </c:pt>
                <c:pt idx="11">
                  <c:v>8.5000000000000006E-2</c:v>
                </c:pt>
                <c:pt idx="12">
                  <c:v>0.10495594713656388</c:v>
                </c:pt>
                <c:pt idx="13">
                  <c:v>6.10514675390499E-2</c:v>
                </c:pt>
                <c:pt idx="14">
                  <c:v>6.1851851851851852E-2</c:v>
                </c:pt>
                <c:pt idx="15">
                  <c:v>5.3441429516876235E-2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13-4A22-A0F1-47771B9F10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1967383"/>
        <c:axId val="56655975"/>
      </c:lineChart>
      <c:catAx>
        <c:axId val="519673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6655975"/>
        <c:crosses val="autoZero"/>
        <c:auto val="1"/>
        <c:lblAlgn val="ctr"/>
        <c:lblOffset val="100"/>
        <c:noMultiLvlLbl val="0"/>
      </c:catAx>
      <c:valAx>
        <c:axId val="566559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967383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dep-ling'!$F$5</c:f>
              <c:strCache>
                <c:ptCount val="1"/>
                <c:pt idx="0">
                  <c:v>COMPOSICIÓ ARQUITECTÒNICA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dep-ling'!$Q$5:$AF$5</c:f>
              <c:numCache>
                <c:formatCode>0.0%</c:formatCode>
                <c:ptCount val="16"/>
                <c:pt idx="0">
                  <c:v>1.2257633162469356E-2</c:v>
                </c:pt>
                <c:pt idx="1">
                  <c:v>0</c:v>
                </c:pt>
                <c:pt idx="2">
                  <c:v>3.4272005483520877E-2</c:v>
                </c:pt>
                <c:pt idx="3">
                  <c:v>2.8828136260990726E-2</c:v>
                </c:pt>
                <c:pt idx="4">
                  <c:v>3.0503304524656841E-2</c:v>
                </c:pt>
                <c:pt idx="5">
                  <c:v>0.10389159138290478</c:v>
                </c:pt>
                <c:pt idx="6">
                  <c:v>8.5973571087406456E-2</c:v>
                </c:pt>
                <c:pt idx="7">
                  <c:v>0.11073857649200114</c:v>
                </c:pt>
                <c:pt idx="8">
                  <c:v>0.1459485698956324</c:v>
                </c:pt>
                <c:pt idx="9">
                  <c:v>0.11744654477843199</c:v>
                </c:pt>
                <c:pt idx="10">
                  <c:v>0.1173965169106512</c:v>
                </c:pt>
                <c:pt idx="11">
                  <c:v>0.123</c:v>
                </c:pt>
                <c:pt idx="12">
                  <c:v>0.14547138693717102</c:v>
                </c:pt>
                <c:pt idx="13">
                  <c:v>0.11991883977773167</c:v>
                </c:pt>
                <c:pt idx="14">
                  <c:v>0.12650397517112366</c:v>
                </c:pt>
                <c:pt idx="15">
                  <c:v>0.13662912646422926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DE1-42F5-B002-0752FB679C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224736"/>
        <c:axId val="8870497"/>
      </c:lineChart>
      <c:catAx>
        <c:axId val="652247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8870497"/>
        <c:crosses val="autoZero"/>
        <c:auto val="1"/>
        <c:lblAlgn val="ctr"/>
        <c:lblOffset val="100"/>
        <c:noMultiLvlLbl val="0"/>
      </c:catAx>
      <c:valAx>
        <c:axId val="887049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5224736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dep-ling'!$F$6</c:f>
              <c:strCache>
                <c:ptCount val="1"/>
                <c:pt idx="0">
                  <c:v>COM. AUDIOVISUAL I HISTÒRIA DE L'ART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dep-ling'!$Q$6:$AF$6</c:f>
              <c:numCache>
                <c:formatCode>0.0%</c:formatCode>
                <c:ptCount val="16"/>
                <c:pt idx="0">
                  <c:v>9.5510657799793286E-2</c:v>
                </c:pt>
                <c:pt idx="1">
                  <c:v>7.5665859564164648E-2</c:v>
                </c:pt>
                <c:pt idx="2">
                  <c:v>9.2026877946043528E-2</c:v>
                </c:pt>
                <c:pt idx="3">
                  <c:v>4.7082585278276481E-2</c:v>
                </c:pt>
                <c:pt idx="4">
                  <c:v>6.1189747741098317E-2</c:v>
                </c:pt>
                <c:pt idx="5">
                  <c:v>6.155499820852741E-2</c:v>
                </c:pt>
                <c:pt idx="6">
                  <c:v>5.6966102149816157E-2</c:v>
                </c:pt>
                <c:pt idx="7">
                  <c:v>7.4675758791282257E-2</c:v>
                </c:pt>
                <c:pt idx="8">
                  <c:v>7.7985084600785862E-2</c:v>
                </c:pt>
                <c:pt idx="9">
                  <c:v>7.5601101578222654E-2</c:v>
                </c:pt>
                <c:pt idx="10">
                  <c:v>4.5853560379304277E-2</c:v>
                </c:pt>
                <c:pt idx="11">
                  <c:v>0.06</c:v>
                </c:pt>
                <c:pt idx="12">
                  <c:v>3.6488805275888443E-2</c:v>
                </c:pt>
                <c:pt idx="13">
                  <c:v>3.0019836429018468E-2</c:v>
                </c:pt>
                <c:pt idx="14">
                  <c:v>6.2197945227401227E-2</c:v>
                </c:pt>
                <c:pt idx="15">
                  <c:v>3.9785167948000431E-2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88-4531-B186-922D7385BE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8659016"/>
        <c:axId val="26670853"/>
      </c:lineChart>
      <c:catAx>
        <c:axId val="38659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6670853"/>
        <c:crosses val="autoZero"/>
        <c:auto val="1"/>
        <c:lblAlgn val="ctr"/>
        <c:lblOffset val="100"/>
        <c:noMultiLvlLbl val="0"/>
      </c:catAx>
      <c:valAx>
        <c:axId val="2667085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8659016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dep-ling'!$F$7</c:f>
              <c:strCache>
                <c:ptCount val="1"/>
                <c:pt idx="0">
                  <c:v>COMUNICACIONS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dep-ling'!$Q$7:$AF$7</c:f>
              <c:numCache>
                <c:formatCode>0.0%</c:formatCode>
                <c:ptCount val="16"/>
                <c:pt idx="0">
                  <c:v>2.8983169328386297E-2</c:v>
                </c:pt>
                <c:pt idx="1">
                  <c:v>3.5999999999999997E-2</c:v>
                </c:pt>
                <c:pt idx="2">
                  <c:v>2.6101082373555771E-2</c:v>
                </c:pt>
                <c:pt idx="3">
                  <c:v>2.2988807734748571E-2</c:v>
                </c:pt>
                <c:pt idx="4">
                  <c:v>2.3392863252249478E-2</c:v>
                </c:pt>
                <c:pt idx="5">
                  <c:v>6.6138095967390412E-2</c:v>
                </c:pt>
                <c:pt idx="6">
                  <c:v>5.5463673951565269E-2</c:v>
                </c:pt>
                <c:pt idx="7">
                  <c:v>5.3286496784948803E-2</c:v>
                </c:pt>
                <c:pt idx="8">
                  <c:v>4.1424784019746766E-2</c:v>
                </c:pt>
                <c:pt idx="9">
                  <c:v>3.921084500252784E-2</c:v>
                </c:pt>
                <c:pt idx="10">
                  <c:v>3.0309267740441518E-2</c:v>
                </c:pt>
                <c:pt idx="11">
                  <c:v>3.5999999999999997E-2</c:v>
                </c:pt>
                <c:pt idx="12">
                  <c:v>4.3653599759152555E-2</c:v>
                </c:pt>
                <c:pt idx="13">
                  <c:v>1.9381677224165641E-2</c:v>
                </c:pt>
                <c:pt idx="14">
                  <c:v>2.0274797770117644E-2</c:v>
                </c:pt>
                <c:pt idx="15">
                  <c:v>1.8138010404958844E-2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43-44CB-861E-54E979B6C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72653"/>
        <c:axId val="66778148"/>
      </c:lineChart>
      <c:catAx>
        <c:axId val="417265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6778148"/>
        <c:crosses val="autoZero"/>
        <c:auto val="1"/>
        <c:lblAlgn val="ctr"/>
        <c:lblOffset val="100"/>
        <c:noMultiLvlLbl val="0"/>
      </c:catAx>
      <c:valAx>
        <c:axId val="667781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172653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dep-ling'!$F$9</c:f>
              <c:strCache>
                <c:ptCount val="1"/>
                <c:pt idx="0">
                  <c:v>CONSTRUCCIONS ARQUITECTÒNIQUES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dep-ling'!$Q$9:$AF$9</c:f>
              <c:numCache>
                <c:formatCode>0.0%</c:formatCode>
                <c:ptCount val="16"/>
                <c:pt idx="0">
                  <c:v>0</c:v>
                </c:pt>
                <c:pt idx="1">
                  <c:v>8.8988677902057699E-4</c:v>
                </c:pt>
                <c:pt idx="2">
                  <c:v>3.3827356035750654E-3</c:v>
                </c:pt>
                <c:pt idx="3">
                  <c:v>2.7307810033669628E-3</c:v>
                </c:pt>
                <c:pt idx="4">
                  <c:v>1.6627988821754369E-2</c:v>
                </c:pt>
                <c:pt idx="5">
                  <c:v>3.157394943773531E-2</c:v>
                </c:pt>
                <c:pt idx="6">
                  <c:v>3.5630885948274918E-2</c:v>
                </c:pt>
                <c:pt idx="7">
                  <c:v>6.3689905492398294E-2</c:v>
                </c:pt>
                <c:pt idx="8">
                  <c:v>7.6766820781875064E-2</c:v>
                </c:pt>
                <c:pt idx="9">
                  <c:v>8.4442020116012984E-2</c:v>
                </c:pt>
                <c:pt idx="10">
                  <c:v>0</c:v>
                </c:pt>
                <c:pt idx="11">
                  <c:v>0.11899999999999999</c:v>
                </c:pt>
                <c:pt idx="12">
                  <c:v>0.18573072309311833</c:v>
                </c:pt>
                <c:pt idx="13">
                  <c:v>9.3114964433291189E-2</c:v>
                </c:pt>
                <c:pt idx="14">
                  <c:v>9.0805249083535516E-2</c:v>
                </c:pt>
                <c:pt idx="15">
                  <c:v>8.8052236285562649E-2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3B-455F-8B1C-988AD20ED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4736712"/>
        <c:axId val="41091150"/>
      </c:lineChart>
      <c:catAx>
        <c:axId val="64736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1091150"/>
        <c:crosses val="autoZero"/>
        <c:auto val="1"/>
        <c:lblAlgn val="ctr"/>
        <c:lblOffset val="100"/>
        <c:noMultiLvlLbl val="0"/>
      </c:catAx>
      <c:valAx>
        <c:axId val="4109115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4736712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dep-ling'!$F$11</c:f>
              <c:strCache>
                <c:ptCount val="1"/>
                <c:pt idx="0">
                  <c:v>DIBUIX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dep-ling'!$Q$11:$AF$11</c:f>
              <c:numCache>
                <c:formatCode>0.0%</c:formatCode>
                <c:ptCount val="16"/>
                <c:pt idx="0">
                  <c:v>5.3846288546062653E-2</c:v>
                </c:pt>
                <c:pt idx="1">
                  <c:v>6.5672701455449067E-2</c:v>
                </c:pt>
                <c:pt idx="2">
                  <c:v>5.453365072495131E-2</c:v>
                </c:pt>
                <c:pt idx="3">
                  <c:v>5.0226467554598857E-2</c:v>
                </c:pt>
                <c:pt idx="4">
                  <c:v>3.0369598007754368E-2</c:v>
                </c:pt>
                <c:pt idx="5">
                  <c:v>7.3890820827595863E-2</c:v>
                </c:pt>
                <c:pt idx="6">
                  <c:v>9.392477628635347E-2</c:v>
                </c:pt>
                <c:pt idx="7">
                  <c:v>8.5761751419500931E-2</c:v>
                </c:pt>
                <c:pt idx="8">
                  <c:v>5.7663408908925379E-2</c:v>
                </c:pt>
                <c:pt idx="9">
                  <c:v>6.9519464052157059E-2</c:v>
                </c:pt>
                <c:pt idx="10">
                  <c:v>6.1642562773969983E-2</c:v>
                </c:pt>
                <c:pt idx="11">
                  <c:v>7.0000000000000007E-2</c:v>
                </c:pt>
                <c:pt idx="12">
                  <c:v>0.12330212103016829</c:v>
                </c:pt>
                <c:pt idx="13">
                  <c:v>6.5883621251771413E-2</c:v>
                </c:pt>
                <c:pt idx="14">
                  <c:v>6.0726363770033813E-2</c:v>
                </c:pt>
                <c:pt idx="15">
                  <c:v>6.5858127563039881E-2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762-4A6D-BDAC-CD9AA77033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476876"/>
        <c:axId val="5768360"/>
      </c:lineChart>
      <c:catAx>
        <c:axId val="144768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768360"/>
        <c:crosses val="autoZero"/>
        <c:auto val="1"/>
        <c:lblAlgn val="ctr"/>
        <c:lblOffset val="100"/>
        <c:noMultiLvlLbl val="0"/>
      </c:catAx>
      <c:valAx>
        <c:axId val="5768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4476876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dep-ling'!$F$12</c:f>
              <c:strCache>
                <c:ptCount val="1"/>
                <c:pt idx="0">
                  <c:v>ECONOMIA I CIÈNCIES SOCIALS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dep-ling'!$Q$12:$AF$12</c:f>
              <c:numCache>
                <c:formatCode>0.0%</c:formatCode>
                <c:ptCount val="16"/>
                <c:pt idx="0">
                  <c:v>4.8984191950648043E-2</c:v>
                </c:pt>
                <c:pt idx="1">
                  <c:v>9.535774686777343E-2</c:v>
                </c:pt>
                <c:pt idx="2">
                  <c:v>6.3918793115795E-2</c:v>
                </c:pt>
                <c:pt idx="3">
                  <c:v>5.7603152526657389E-2</c:v>
                </c:pt>
                <c:pt idx="4">
                  <c:v>8.254393911940569E-2</c:v>
                </c:pt>
                <c:pt idx="5">
                  <c:v>0.10240286511472951</c:v>
                </c:pt>
                <c:pt idx="6">
                  <c:v>5.5944660685821011E-2</c:v>
                </c:pt>
                <c:pt idx="7">
                  <c:v>8.1139027081034945E-2</c:v>
                </c:pt>
                <c:pt idx="8">
                  <c:v>7.0734436112472376E-2</c:v>
                </c:pt>
                <c:pt idx="9">
                  <c:v>4.1077012773625909E-2</c:v>
                </c:pt>
                <c:pt idx="10">
                  <c:v>5.0913804277381729E-2</c:v>
                </c:pt>
                <c:pt idx="11">
                  <c:v>0.10199999999999999</c:v>
                </c:pt>
                <c:pt idx="12">
                  <c:v>8.8147903598547378E-2</c:v>
                </c:pt>
                <c:pt idx="13">
                  <c:v>2.7389254935203378E-2</c:v>
                </c:pt>
                <c:pt idx="14">
                  <c:v>3.0079064970780337E-2</c:v>
                </c:pt>
                <c:pt idx="15">
                  <c:v>2.8493206857666632E-2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74B-4E99-9449-94079F971B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110407"/>
        <c:axId val="25026968"/>
      </c:lineChart>
      <c:catAx>
        <c:axId val="91104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5026968"/>
        <c:crosses val="autoZero"/>
        <c:auto val="1"/>
        <c:lblAlgn val="ctr"/>
        <c:lblOffset val="100"/>
        <c:noMultiLvlLbl val="0"/>
      </c:catAx>
      <c:valAx>
        <c:axId val="25026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110407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dep-ling'!$F$13</c:f>
              <c:strCache>
                <c:ptCount val="1"/>
                <c:pt idx="0">
                  <c:v>ECOSISTEMES AGROFORESTALS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dep-ling'!$Q$13:$AF$13</c:f>
              <c:numCache>
                <c:formatCode>0.0%</c:formatCode>
                <c:ptCount val="16"/>
                <c:pt idx="0">
                  <c:v>5.9067211497815977E-2</c:v>
                </c:pt>
                <c:pt idx="1">
                  <c:v>2.9293473097507683E-2</c:v>
                </c:pt>
                <c:pt idx="2">
                  <c:v>6.3606265121609579E-2</c:v>
                </c:pt>
                <c:pt idx="3">
                  <c:v>3.0964606279151808E-2</c:v>
                </c:pt>
                <c:pt idx="4">
                  <c:v>7.5147163194589403E-2</c:v>
                </c:pt>
                <c:pt idx="5">
                  <c:v>8.5891133243332737E-2</c:v>
                </c:pt>
                <c:pt idx="6">
                  <c:v>4.2987239331454978E-2</c:v>
                </c:pt>
                <c:pt idx="7">
                  <c:v>3.5701463959471852E-2</c:v>
                </c:pt>
                <c:pt idx="8">
                  <c:v>5.0805957967761675E-2</c:v>
                </c:pt>
                <c:pt idx="9">
                  <c:v>5.7322175732217567E-2</c:v>
                </c:pt>
                <c:pt idx="10">
                  <c:v>4.9758811003433136E-2</c:v>
                </c:pt>
                <c:pt idx="11">
                  <c:v>6.4000000000000001E-2</c:v>
                </c:pt>
                <c:pt idx="12">
                  <c:v>0.14691683831101954</c:v>
                </c:pt>
                <c:pt idx="13">
                  <c:v>4.7094227537421346E-2</c:v>
                </c:pt>
                <c:pt idx="14">
                  <c:v>4.9174102904879433E-2</c:v>
                </c:pt>
                <c:pt idx="15">
                  <c:v>5.1051051051051052E-2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CB1-4265-983B-6B3582F375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098126"/>
        <c:axId val="49517903"/>
      </c:lineChart>
      <c:catAx>
        <c:axId val="6509812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9517903"/>
        <c:crosses val="autoZero"/>
        <c:auto val="1"/>
        <c:lblAlgn val="ctr"/>
        <c:lblOffset val="100"/>
        <c:noMultiLvlLbl val="0"/>
      </c:catAx>
      <c:valAx>
        <c:axId val="4951790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5098126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dep-ling'!$F$14</c:f>
              <c:strCache>
                <c:ptCount val="1"/>
                <c:pt idx="0">
                  <c:v>ESCULTURA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dep-ling'!$Q$14:$AF$14</c:f>
              <c:numCache>
                <c:formatCode>0.0%</c:formatCode>
                <c:ptCount val="16"/>
                <c:pt idx="0">
                  <c:v>5.5181347150259068E-2</c:v>
                </c:pt>
                <c:pt idx="1">
                  <c:v>4.3377674956622328E-2</c:v>
                </c:pt>
                <c:pt idx="2">
                  <c:v>6.1728395061728392E-3</c:v>
                </c:pt>
                <c:pt idx="3">
                  <c:v>0</c:v>
                </c:pt>
                <c:pt idx="4">
                  <c:v>5.379969298308538E-2</c:v>
                </c:pt>
                <c:pt idx="5">
                  <c:v>0.11336402623612514</c:v>
                </c:pt>
                <c:pt idx="6">
                  <c:v>9.5359871826472764E-2</c:v>
                </c:pt>
                <c:pt idx="7">
                  <c:v>9.5226003047232097E-2</c:v>
                </c:pt>
                <c:pt idx="8">
                  <c:v>9.5391327020547284E-2</c:v>
                </c:pt>
                <c:pt idx="9">
                  <c:v>0.10253433933062488</c:v>
                </c:pt>
                <c:pt idx="10">
                  <c:v>9.904594899839507E-2</c:v>
                </c:pt>
                <c:pt idx="11">
                  <c:v>8.8999999999999996E-2</c:v>
                </c:pt>
                <c:pt idx="12">
                  <c:v>0.1174491716616161</c:v>
                </c:pt>
                <c:pt idx="13">
                  <c:v>8.2588746679546007E-2</c:v>
                </c:pt>
                <c:pt idx="14">
                  <c:v>8.9304112945894007E-2</c:v>
                </c:pt>
                <c:pt idx="15">
                  <c:v>8.800562025453279E-2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5F-418D-9873-97E70EB6C3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9938851"/>
        <c:axId val="16095598"/>
      </c:lineChart>
      <c:catAx>
        <c:axId val="2993885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6095598"/>
        <c:crosses val="autoZero"/>
        <c:auto val="1"/>
        <c:lblAlgn val="ctr"/>
        <c:lblOffset val="100"/>
        <c:noMultiLvlLbl val="0"/>
      </c:catAx>
      <c:valAx>
        <c:axId val="1609559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993885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dep-ling'!$F$15</c:f>
              <c:strCache>
                <c:ptCount val="1"/>
                <c:pt idx="0">
                  <c:v>ESTADÍSTICA I INVESTIGACIÓ OPERATIVA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dep-ling'!$Q$15:$AF$15</c:f>
              <c:numCache>
                <c:formatCode>0.0%</c:formatCode>
                <c:ptCount val="16"/>
                <c:pt idx="0">
                  <c:v>0.13154818133353285</c:v>
                </c:pt>
                <c:pt idx="1">
                  <c:v>7.6509034986543628E-2</c:v>
                </c:pt>
                <c:pt idx="2">
                  <c:v>4.2882625018148636E-2</c:v>
                </c:pt>
                <c:pt idx="3">
                  <c:v>5.2772179222668782E-2</c:v>
                </c:pt>
                <c:pt idx="4">
                  <c:v>5.6774407661581858E-2</c:v>
                </c:pt>
                <c:pt idx="5">
                  <c:v>0.11407796568859763</c:v>
                </c:pt>
                <c:pt idx="6">
                  <c:v>9.8494641029784044E-2</c:v>
                </c:pt>
                <c:pt idx="7">
                  <c:v>0.11935178451363257</c:v>
                </c:pt>
                <c:pt idx="8">
                  <c:v>0.10929800806823099</c:v>
                </c:pt>
                <c:pt idx="9">
                  <c:v>0.10968021210973432</c:v>
                </c:pt>
                <c:pt idx="10">
                  <c:v>0.1150917248665633</c:v>
                </c:pt>
                <c:pt idx="11">
                  <c:v>0.13100000000000001</c:v>
                </c:pt>
                <c:pt idx="12">
                  <c:v>0.14422300146477873</c:v>
                </c:pt>
                <c:pt idx="13">
                  <c:v>8.4740781172914031E-2</c:v>
                </c:pt>
                <c:pt idx="14">
                  <c:v>6.7060307947085146E-2</c:v>
                </c:pt>
                <c:pt idx="15">
                  <c:v>6.5291158356303947E-2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7E-4DBE-87BC-0EE2105E84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96833"/>
        <c:axId val="61835219"/>
      </c:lineChart>
      <c:catAx>
        <c:axId val="4749683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1835219"/>
        <c:crosses val="autoZero"/>
        <c:auto val="1"/>
        <c:lblAlgn val="ctr"/>
        <c:lblOffset val="100"/>
        <c:noMultiLvlLbl val="0"/>
      </c:catAx>
      <c:valAx>
        <c:axId val="618352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496833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dep-ling'!$F$16</c:f>
              <c:strCache>
                <c:ptCount val="1"/>
                <c:pt idx="0">
                  <c:v>EXPRESSIÓ GRÀFICA ARQUITECTÒNICA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dep-ling'!$Q$16:$AF$16</c:f>
              <c:numCache>
                <c:formatCode>0.0%</c:formatCode>
                <c:ptCount val="16"/>
                <c:pt idx="0">
                  <c:v>2.9802350809431848E-3</c:v>
                </c:pt>
                <c:pt idx="1">
                  <c:v>2.4521454386322313E-2</c:v>
                </c:pt>
                <c:pt idx="2">
                  <c:v>2.8040212213424256E-2</c:v>
                </c:pt>
                <c:pt idx="3">
                  <c:v>2.6413735142273985E-2</c:v>
                </c:pt>
                <c:pt idx="4">
                  <c:v>0</c:v>
                </c:pt>
                <c:pt idx="5">
                  <c:v>8.6532710637160698E-2</c:v>
                </c:pt>
                <c:pt idx="6">
                  <c:v>0.10558908722514732</c:v>
                </c:pt>
                <c:pt idx="7">
                  <c:v>8.387572971884856E-2</c:v>
                </c:pt>
                <c:pt idx="8">
                  <c:v>9.4859517571596344E-2</c:v>
                </c:pt>
                <c:pt idx="9">
                  <c:v>9.840711680268717E-2</c:v>
                </c:pt>
                <c:pt idx="10">
                  <c:v>0.1006510514106114</c:v>
                </c:pt>
                <c:pt idx="11">
                  <c:v>0.108</c:v>
                </c:pt>
                <c:pt idx="12">
                  <c:v>0.12185540310494843</c:v>
                </c:pt>
                <c:pt idx="13">
                  <c:v>0.12011052423826619</c:v>
                </c:pt>
                <c:pt idx="14">
                  <c:v>0.11863800221704328</c:v>
                </c:pt>
                <c:pt idx="15">
                  <c:v>0.11308897963175782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AE-44E1-8B69-AEE8D58E2A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361786"/>
        <c:axId val="64170211"/>
      </c:lineChart>
      <c:catAx>
        <c:axId val="1636178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4170211"/>
        <c:crosses val="autoZero"/>
        <c:auto val="1"/>
        <c:lblAlgn val="ctr"/>
        <c:lblOffset val="100"/>
        <c:noMultiLvlLbl val="0"/>
      </c:catAx>
      <c:valAx>
        <c:axId val="641702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6361786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dep-ling'!$F$17</c:f>
              <c:strCache>
                <c:ptCount val="1"/>
                <c:pt idx="0">
                  <c:v>FÍSICA APLICADA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dep-ling'!$Q$17:$AF$17</c:f>
              <c:numCache>
                <c:formatCode>0.0%</c:formatCode>
                <c:ptCount val="16"/>
                <c:pt idx="0">
                  <c:v>6.4061485169950194E-2</c:v>
                </c:pt>
                <c:pt idx="1">
                  <c:v>3.9359917408697896E-2</c:v>
                </c:pt>
                <c:pt idx="2">
                  <c:v>3.6305524753766874E-2</c:v>
                </c:pt>
                <c:pt idx="3">
                  <c:v>6.7696556953113359E-4</c:v>
                </c:pt>
                <c:pt idx="4">
                  <c:v>5.352122854561879E-2</c:v>
                </c:pt>
                <c:pt idx="5">
                  <c:v>8.3343839489941104E-2</c:v>
                </c:pt>
                <c:pt idx="6">
                  <c:v>5.9282326724187193E-2</c:v>
                </c:pt>
                <c:pt idx="7">
                  <c:v>6.6710275687778625E-2</c:v>
                </c:pt>
                <c:pt idx="8">
                  <c:v>6.1786880619279921E-2</c:v>
                </c:pt>
                <c:pt idx="9">
                  <c:v>5.9098577468602254E-2</c:v>
                </c:pt>
                <c:pt idx="10">
                  <c:v>5.9939642659482262E-2</c:v>
                </c:pt>
                <c:pt idx="11">
                  <c:v>3.5999999999999997E-2</c:v>
                </c:pt>
                <c:pt idx="12">
                  <c:v>0.14093533146799994</c:v>
                </c:pt>
                <c:pt idx="13">
                  <c:v>4.9641239080011272E-2</c:v>
                </c:pt>
                <c:pt idx="14">
                  <c:v>3.3711870448642871E-2</c:v>
                </c:pt>
                <c:pt idx="15">
                  <c:v>6.1781599742083214E-2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DC7-4172-B81A-07E68CAB97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7346457"/>
        <c:axId val="1531020"/>
      </c:lineChart>
      <c:catAx>
        <c:axId val="1734645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31020"/>
        <c:crosses val="autoZero"/>
        <c:auto val="1"/>
        <c:lblAlgn val="ctr"/>
        <c:lblOffset val="100"/>
        <c:noMultiLvlLbl val="0"/>
      </c:catAx>
      <c:valAx>
        <c:axId val="15310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7346457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dep-ling'!$F$18</c:f>
              <c:strCache>
                <c:ptCount val="1"/>
                <c:pt idx="0">
                  <c:v>INFORMÀTICA DE SISTEMES I COMPUTADORS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dep-ling'!$Q$18:$AF$18</c:f>
              <c:numCache>
                <c:formatCode>0.0%</c:formatCode>
                <c:ptCount val="16"/>
                <c:pt idx="0">
                  <c:v>0.12754327178053132</c:v>
                </c:pt>
                <c:pt idx="1">
                  <c:v>0.110706030189733</c:v>
                </c:pt>
                <c:pt idx="2">
                  <c:v>0.10980007840062721</c:v>
                </c:pt>
                <c:pt idx="3">
                  <c:v>7.451712114863103E-2</c:v>
                </c:pt>
                <c:pt idx="4">
                  <c:v>9.288956873581368E-2</c:v>
                </c:pt>
                <c:pt idx="5">
                  <c:v>9.788912085363026E-2</c:v>
                </c:pt>
                <c:pt idx="6">
                  <c:v>0.10292137992003376</c:v>
                </c:pt>
                <c:pt idx="7">
                  <c:v>9.8007679781266954E-2</c:v>
                </c:pt>
                <c:pt idx="8">
                  <c:v>0.10588346335980263</c:v>
                </c:pt>
                <c:pt idx="9">
                  <c:v>9.9028156570506676E-2</c:v>
                </c:pt>
                <c:pt idx="10">
                  <c:v>8.3895116780933102E-2</c:v>
                </c:pt>
                <c:pt idx="11">
                  <c:v>7.5999999999999998E-2</c:v>
                </c:pt>
                <c:pt idx="12">
                  <c:v>8.4642330896049375E-2</c:v>
                </c:pt>
                <c:pt idx="13">
                  <c:v>6.3325767265790783E-2</c:v>
                </c:pt>
                <c:pt idx="14">
                  <c:v>5.5318410550060731E-2</c:v>
                </c:pt>
                <c:pt idx="15">
                  <c:v>5.3996496186835295E-2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3E-4B2C-8D51-2AE5F2C50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8863391"/>
        <c:axId val="50134711"/>
      </c:lineChart>
      <c:catAx>
        <c:axId val="18863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0134711"/>
        <c:crosses val="autoZero"/>
        <c:auto val="1"/>
        <c:lblAlgn val="ctr"/>
        <c:lblOffset val="100"/>
        <c:noMultiLvlLbl val="0"/>
      </c:catAx>
      <c:valAx>
        <c:axId val="5013471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886339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dep-ling'!$F$19</c:f>
              <c:strCache>
                <c:ptCount val="1"/>
                <c:pt idx="0">
                  <c:v>ENG. CARTOGRÀFICA, GEODÈSIA I FOTOGR.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dep-ling'!$Q$19:$AF$19</c:f>
              <c:numCache>
                <c:formatCode>0.0%</c:formatCode>
                <c:ptCount val="16"/>
                <c:pt idx="0">
                  <c:v>3.3940491005769883E-3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1.0903233800024781E-2</c:v>
                </c:pt>
                <c:pt idx="6">
                  <c:v>4.5574258559487005E-2</c:v>
                </c:pt>
                <c:pt idx="7">
                  <c:v>3.0653093903694386E-2</c:v>
                </c:pt>
                <c:pt idx="8">
                  <c:v>2.496016994158258E-2</c:v>
                </c:pt>
                <c:pt idx="9">
                  <c:v>2.6574677398747922E-2</c:v>
                </c:pt>
                <c:pt idx="10">
                  <c:v>5.8151218286862594E-2</c:v>
                </c:pt>
                <c:pt idx="11">
                  <c:v>5.6000000000000001E-2</c:v>
                </c:pt>
                <c:pt idx="12">
                  <c:v>4.1866144632023733E-2</c:v>
                </c:pt>
                <c:pt idx="13">
                  <c:v>1.9169458008797772E-2</c:v>
                </c:pt>
                <c:pt idx="14">
                  <c:v>2.0526983653056656E-2</c:v>
                </c:pt>
                <c:pt idx="15">
                  <c:v>7.3246985261277353E-3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D4-4061-A2DD-71DA0BD4CBC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5949795"/>
        <c:axId val="26190048"/>
      </c:lineChart>
      <c:catAx>
        <c:axId val="659497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6190048"/>
        <c:crosses val="autoZero"/>
        <c:auto val="1"/>
        <c:lblAlgn val="ctr"/>
        <c:lblOffset val="100"/>
        <c:noMultiLvlLbl val="0"/>
      </c:catAx>
      <c:valAx>
        <c:axId val="261900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5949795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dep-ling'!$F$20</c:f>
              <c:strCache>
                <c:ptCount val="1"/>
                <c:pt idx="0">
                  <c:v>ENG. DE LA CONSTRUCCIÓ I D'ENGINYERIA CIVIL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dep-ling'!$Q$20:$AF$20</c:f>
              <c:numCache>
                <c:formatCode>0.0%</c:formatCode>
                <c:ptCount val="16"/>
                <c:pt idx="0">
                  <c:v>1.5101300650325163E-2</c:v>
                </c:pt>
                <c:pt idx="1">
                  <c:v>0</c:v>
                </c:pt>
                <c:pt idx="2">
                  <c:v>6.0523844307628092E-3</c:v>
                </c:pt>
                <c:pt idx="3">
                  <c:v>1.0590883014871363E-2</c:v>
                </c:pt>
                <c:pt idx="4">
                  <c:v>1.1949865632847261E-2</c:v>
                </c:pt>
                <c:pt idx="5">
                  <c:v>1.0097028292426537E-2</c:v>
                </c:pt>
                <c:pt idx="6">
                  <c:v>1.2046939036885246E-2</c:v>
                </c:pt>
                <c:pt idx="7">
                  <c:v>1.7983399938518288E-2</c:v>
                </c:pt>
                <c:pt idx="8">
                  <c:v>8.498650445785693E-3</c:v>
                </c:pt>
                <c:pt idx="9">
                  <c:v>9.3536619586568146E-3</c:v>
                </c:pt>
                <c:pt idx="10">
                  <c:v>7.3072114057450913E-3</c:v>
                </c:pt>
                <c:pt idx="11">
                  <c:v>2.3E-2</c:v>
                </c:pt>
                <c:pt idx="12">
                  <c:v>4.9588286541325917E-2</c:v>
                </c:pt>
                <c:pt idx="13">
                  <c:v>2.2312766783081101E-2</c:v>
                </c:pt>
                <c:pt idx="14">
                  <c:v>1.9446909198461992E-2</c:v>
                </c:pt>
                <c:pt idx="15">
                  <c:v>8.6713952715910519E-3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0A-4531-A5D2-358D138FAF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084148"/>
        <c:axId val="54136066"/>
      </c:lineChart>
      <c:catAx>
        <c:axId val="310841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4136066"/>
        <c:crosses val="autoZero"/>
        <c:auto val="1"/>
        <c:lblAlgn val="ctr"/>
        <c:lblOffset val="100"/>
        <c:noMultiLvlLbl val="0"/>
      </c:catAx>
      <c:valAx>
        <c:axId val="5413606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108414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dep-ling'!$F$21</c:f>
              <c:strCache>
                <c:ptCount val="1"/>
                <c:pt idx="0">
                  <c:v>ENG. DE SISTEMES I AUTOMÀTICA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dep-ling'!$Q$21:$AF$21</c:f>
              <c:numCache>
                <c:formatCode>0.0%</c:formatCode>
                <c:ptCount val="16"/>
                <c:pt idx="0">
                  <c:v>5.1708881760867159E-2</c:v>
                </c:pt>
                <c:pt idx="1">
                  <c:v>6.5172206740465893E-2</c:v>
                </c:pt>
                <c:pt idx="2">
                  <c:v>5.8084643487541561E-2</c:v>
                </c:pt>
                <c:pt idx="3">
                  <c:v>4.67831526721674E-2</c:v>
                </c:pt>
                <c:pt idx="4">
                  <c:v>5.512258604957293E-2</c:v>
                </c:pt>
                <c:pt idx="5">
                  <c:v>6.8805068805068814E-2</c:v>
                </c:pt>
                <c:pt idx="6">
                  <c:v>8.9885578943856959E-2</c:v>
                </c:pt>
                <c:pt idx="7">
                  <c:v>9.4651905268675438E-2</c:v>
                </c:pt>
                <c:pt idx="8">
                  <c:v>0.10519325635604707</c:v>
                </c:pt>
                <c:pt idx="9">
                  <c:v>8.6391082210868553E-2</c:v>
                </c:pt>
                <c:pt idx="10">
                  <c:v>6.955543716332209E-2</c:v>
                </c:pt>
                <c:pt idx="11">
                  <c:v>6.8000000000000005E-2</c:v>
                </c:pt>
                <c:pt idx="12">
                  <c:v>0.13747317770986409</c:v>
                </c:pt>
                <c:pt idx="13">
                  <c:v>6.8495701561093705E-2</c:v>
                </c:pt>
                <c:pt idx="14">
                  <c:v>6.515972618368511E-2</c:v>
                </c:pt>
                <c:pt idx="15">
                  <c:v>4.5282510606774858E-2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EA4-45D3-A79B-5DAC798C91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616499"/>
        <c:axId val="48478419"/>
      </c:lineChart>
      <c:catAx>
        <c:axId val="4261649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478419"/>
        <c:crosses val="autoZero"/>
        <c:auto val="1"/>
        <c:lblAlgn val="ctr"/>
        <c:lblOffset val="100"/>
        <c:noMultiLvlLbl val="0"/>
      </c:catAx>
      <c:valAx>
        <c:axId val="484784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616499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dep-ling'!$F$22</c:f>
              <c:strCache>
                <c:ptCount val="1"/>
                <c:pt idx="0">
                  <c:v>ENG. DEL TERRENY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dep-ling'!$Q$22:$AF$22</c:f>
              <c:numCache>
                <c:formatCode>0.0%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6.4516129032258064E-3</c:v>
                </c:pt>
                <c:pt idx="6">
                  <c:v>6.8399452804377573E-3</c:v>
                </c:pt>
                <c:pt idx="7">
                  <c:v>7.477753682793689E-3</c:v>
                </c:pt>
                <c:pt idx="8">
                  <c:v>4.1927123037048326E-2</c:v>
                </c:pt>
                <c:pt idx="9">
                  <c:v>4.8811544991511038E-2</c:v>
                </c:pt>
                <c:pt idx="10">
                  <c:v>0</c:v>
                </c:pt>
                <c:pt idx="11">
                  <c:v>0</c:v>
                </c:pt>
                <c:pt idx="12">
                  <c:v>5.6113224016459885E-2</c:v>
                </c:pt>
                <c:pt idx="13">
                  <c:v>2.824418325737587E-2</c:v>
                </c:pt>
                <c:pt idx="14">
                  <c:v>3.0074233868409364E-2</c:v>
                </c:pt>
                <c:pt idx="15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BFC-480C-A3AB-136F61A0A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609561"/>
        <c:axId val="47028253"/>
      </c:lineChart>
      <c:catAx>
        <c:axId val="426095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028253"/>
        <c:crosses val="autoZero"/>
        <c:auto val="1"/>
        <c:lblAlgn val="ctr"/>
        <c:lblOffset val="100"/>
        <c:noMultiLvlLbl val="0"/>
      </c:catAx>
      <c:valAx>
        <c:axId val="4702825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60956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dep-ling'!$F$23</c:f>
              <c:strCache>
                <c:ptCount val="1"/>
                <c:pt idx="0">
                  <c:v>ENG. ELÈCTRICA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dep-ling'!$Q$23:$AF$23</c:f>
              <c:numCache>
                <c:formatCode>0.0%</c:formatCode>
                <c:ptCount val="16"/>
                <c:pt idx="0">
                  <c:v>5.1528244519123058E-2</c:v>
                </c:pt>
                <c:pt idx="1">
                  <c:v>5.6594893516884341E-2</c:v>
                </c:pt>
                <c:pt idx="2">
                  <c:v>2.7125279642058162E-2</c:v>
                </c:pt>
                <c:pt idx="3">
                  <c:v>1.5521834819877216E-2</c:v>
                </c:pt>
                <c:pt idx="4">
                  <c:v>1.3504703362205456E-2</c:v>
                </c:pt>
                <c:pt idx="5">
                  <c:v>3.2294617563739379E-2</c:v>
                </c:pt>
                <c:pt idx="6">
                  <c:v>5.9346309217774514E-2</c:v>
                </c:pt>
                <c:pt idx="7">
                  <c:v>3.6798141903709197E-2</c:v>
                </c:pt>
                <c:pt idx="8">
                  <c:v>3.5344063498760903E-2</c:v>
                </c:pt>
                <c:pt idx="9">
                  <c:v>4.0678207594215289E-2</c:v>
                </c:pt>
                <c:pt idx="10">
                  <c:v>4.9337629788757616E-2</c:v>
                </c:pt>
                <c:pt idx="11">
                  <c:v>7.2999999999999995E-2</c:v>
                </c:pt>
                <c:pt idx="12">
                  <c:v>0.1314359979287027</c:v>
                </c:pt>
                <c:pt idx="13">
                  <c:v>6.8201151480034028E-2</c:v>
                </c:pt>
                <c:pt idx="14">
                  <c:v>0</c:v>
                </c:pt>
                <c:pt idx="15">
                  <c:v>1.0325535989186348E-2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016-452F-8139-8E0EC361DE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326129"/>
        <c:axId val="24072334"/>
      </c:lineChart>
      <c:catAx>
        <c:axId val="33261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4072334"/>
        <c:crosses val="autoZero"/>
        <c:auto val="1"/>
        <c:lblAlgn val="ctr"/>
        <c:lblOffset val="100"/>
        <c:noMultiLvlLbl val="0"/>
      </c:catAx>
      <c:valAx>
        <c:axId val="2407233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326129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dep-ling'!$F$24</c:f>
              <c:strCache>
                <c:ptCount val="1"/>
                <c:pt idx="0">
                  <c:v>ENG. ELECTRÒNICA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dep-ling'!$Q$24:$AF$24</c:f>
              <c:numCache>
                <c:formatCode>0.0%</c:formatCode>
                <c:ptCount val="16"/>
                <c:pt idx="0">
                  <c:v>5.0044969805987417E-2</c:v>
                </c:pt>
                <c:pt idx="1">
                  <c:v>2.473950896317632E-2</c:v>
                </c:pt>
                <c:pt idx="2">
                  <c:v>1.8041886433639177E-2</c:v>
                </c:pt>
                <c:pt idx="3">
                  <c:v>1.9602118697084708E-2</c:v>
                </c:pt>
                <c:pt idx="4">
                  <c:v>1.2852749990268968E-2</c:v>
                </c:pt>
                <c:pt idx="5">
                  <c:v>1.4328382305456893E-2</c:v>
                </c:pt>
                <c:pt idx="6">
                  <c:v>2.2814463479042368E-2</c:v>
                </c:pt>
                <c:pt idx="7">
                  <c:v>4.0966857221639563E-2</c:v>
                </c:pt>
                <c:pt idx="8">
                  <c:v>4.6007942069609904E-2</c:v>
                </c:pt>
                <c:pt idx="9">
                  <c:v>4.5386890918900816E-2</c:v>
                </c:pt>
                <c:pt idx="10">
                  <c:v>3.5417080347311225E-2</c:v>
                </c:pt>
                <c:pt idx="11">
                  <c:v>4.3999999999999997E-2</c:v>
                </c:pt>
                <c:pt idx="12">
                  <c:v>7.2090588028695751E-2</c:v>
                </c:pt>
                <c:pt idx="13">
                  <c:v>3.3623158145916605E-2</c:v>
                </c:pt>
                <c:pt idx="14">
                  <c:v>5.2848481961003842E-2</c:v>
                </c:pt>
                <c:pt idx="15">
                  <c:v>4.5033097308393159E-2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13-4DCD-A0FC-68361D500F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8971540"/>
        <c:axId val="34504571"/>
      </c:lineChart>
      <c:catAx>
        <c:axId val="489715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4504571"/>
        <c:crosses val="autoZero"/>
        <c:auto val="1"/>
        <c:lblAlgn val="ctr"/>
        <c:lblOffset val="100"/>
        <c:noMultiLvlLbl val="0"/>
      </c:catAx>
      <c:valAx>
        <c:axId val="3450457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8971540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dep-ling'!$F$25</c:f>
              <c:strCache>
                <c:ptCount val="1"/>
                <c:pt idx="0">
                  <c:v>ENG. GRÀFICA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dep-ling'!$Q$25:$AF$25</c:f>
              <c:numCache>
                <c:formatCode>0.0%</c:formatCode>
                <c:ptCount val="16"/>
                <c:pt idx="0">
                  <c:v>5.494983051502187E-2</c:v>
                </c:pt>
                <c:pt idx="1">
                  <c:v>2.610595303113053E-2</c:v>
                </c:pt>
                <c:pt idx="2">
                  <c:v>3.1486288229319488E-2</c:v>
                </c:pt>
                <c:pt idx="3">
                  <c:v>6.3023829087921118E-2</c:v>
                </c:pt>
                <c:pt idx="4">
                  <c:v>6.841677943166441E-2</c:v>
                </c:pt>
                <c:pt idx="5">
                  <c:v>0.10719863694448389</c:v>
                </c:pt>
                <c:pt idx="6">
                  <c:v>5.9439528023598816E-2</c:v>
                </c:pt>
                <c:pt idx="7">
                  <c:v>0.10289073983341498</c:v>
                </c:pt>
                <c:pt idx="8">
                  <c:v>0.10896067222260485</c:v>
                </c:pt>
                <c:pt idx="9">
                  <c:v>9.3715083798882673E-2</c:v>
                </c:pt>
                <c:pt idx="10">
                  <c:v>0</c:v>
                </c:pt>
                <c:pt idx="11">
                  <c:v>7.0000000000000007E-2</c:v>
                </c:pt>
                <c:pt idx="12">
                  <c:v>0</c:v>
                </c:pt>
                <c:pt idx="13">
                  <c:v>0</c:v>
                </c:pt>
                <c:pt idx="14">
                  <c:v>3.0182056206526978E-2</c:v>
                </c:pt>
                <c:pt idx="15">
                  <c:v>3.080960522335029E-2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5E8-44A9-8F88-D16B0D49C6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362692"/>
        <c:axId val="1154297"/>
      </c:lineChart>
      <c:catAx>
        <c:axId val="343626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154297"/>
        <c:crosses val="autoZero"/>
        <c:auto val="1"/>
        <c:lblAlgn val="ctr"/>
        <c:lblOffset val="100"/>
        <c:noMultiLvlLbl val="0"/>
      </c:catAx>
      <c:valAx>
        <c:axId val="115429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4362692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dep-ling'!$F$26</c:f>
              <c:strCache>
                <c:ptCount val="1"/>
                <c:pt idx="0">
                  <c:v>ENG. HIDRÀULICA I M.A.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dep-ling'!$Q$26:$AF$26</c:f>
              <c:numCache>
                <c:formatCode>0.0%</c:formatCode>
                <c:ptCount val="16"/>
                <c:pt idx="0">
                  <c:v>1.2557305162447678E-2</c:v>
                </c:pt>
                <c:pt idx="1">
                  <c:v>3.4329777120523926E-3</c:v>
                </c:pt>
                <c:pt idx="2">
                  <c:v>5.0759400441905368E-3</c:v>
                </c:pt>
                <c:pt idx="3">
                  <c:v>6.1356297093649089E-3</c:v>
                </c:pt>
                <c:pt idx="4">
                  <c:v>1.7969490372417688E-2</c:v>
                </c:pt>
                <c:pt idx="5">
                  <c:v>3.5984636611104896E-2</c:v>
                </c:pt>
                <c:pt idx="6">
                  <c:v>4.8021146048870332E-2</c:v>
                </c:pt>
                <c:pt idx="7">
                  <c:v>3.6931286859593786E-2</c:v>
                </c:pt>
                <c:pt idx="8">
                  <c:v>4.6258533530670269E-2</c:v>
                </c:pt>
                <c:pt idx="9">
                  <c:v>4.0952992517069207E-2</c:v>
                </c:pt>
                <c:pt idx="10">
                  <c:v>4.0140836119126E-2</c:v>
                </c:pt>
                <c:pt idx="11">
                  <c:v>3.3000000000000002E-2</c:v>
                </c:pt>
                <c:pt idx="12">
                  <c:v>5.4753608760577402E-2</c:v>
                </c:pt>
                <c:pt idx="13">
                  <c:v>1.8512916691874888E-2</c:v>
                </c:pt>
                <c:pt idx="14">
                  <c:v>3.9274924471299093E-2</c:v>
                </c:pt>
                <c:pt idx="15">
                  <c:v>3.8716406274691584E-2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8F-449A-BB36-A96D9905DA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73528"/>
        <c:axId val="30209122"/>
      </c:lineChart>
      <c:catAx>
        <c:axId val="20373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0209122"/>
        <c:crosses val="autoZero"/>
        <c:auto val="1"/>
        <c:lblAlgn val="ctr"/>
        <c:lblOffset val="100"/>
        <c:noMultiLvlLbl val="0"/>
      </c:catAx>
      <c:valAx>
        <c:axId val="3020912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37352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dep-ling'!$F$28</c:f>
              <c:strCache>
                <c:ptCount val="1"/>
                <c:pt idx="0">
                  <c:v>ENG. MECÀNICA I DE MATERIALS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dep-ling'!$Q$28:$AF$28</c:f>
              <c:numCache>
                <c:formatCode>0.0%</c:formatCode>
                <c:ptCount val="16"/>
                <c:pt idx="0">
                  <c:v>4.8626945243998916E-2</c:v>
                </c:pt>
                <c:pt idx="1">
                  <c:v>2.905536586998728E-2</c:v>
                </c:pt>
                <c:pt idx="2">
                  <c:v>2.8386564749912777E-2</c:v>
                </c:pt>
                <c:pt idx="3">
                  <c:v>2.2532358618943638E-2</c:v>
                </c:pt>
                <c:pt idx="4">
                  <c:v>3.745578575037898E-2</c:v>
                </c:pt>
                <c:pt idx="5">
                  <c:v>4.6125608490942466E-2</c:v>
                </c:pt>
                <c:pt idx="6">
                  <c:v>2.5500151561079116E-2</c:v>
                </c:pt>
                <c:pt idx="7">
                  <c:v>3.3074397373268193E-2</c:v>
                </c:pt>
                <c:pt idx="8">
                  <c:v>5.2571004269537772E-2</c:v>
                </c:pt>
                <c:pt idx="9">
                  <c:v>4.382856503413033E-2</c:v>
                </c:pt>
                <c:pt idx="10">
                  <c:v>3.4990777918617981E-2</c:v>
                </c:pt>
                <c:pt idx="11">
                  <c:v>3.6999999999999998E-2</c:v>
                </c:pt>
                <c:pt idx="12">
                  <c:v>5.9993114133241515E-2</c:v>
                </c:pt>
                <c:pt idx="13">
                  <c:v>2.9127918278787728E-2</c:v>
                </c:pt>
                <c:pt idx="14">
                  <c:v>3.087148270078887E-2</c:v>
                </c:pt>
                <c:pt idx="15">
                  <c:v>2.6333015948583512E-2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E6-43B8-B5DA-FD200491A0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080178"/>
        <c:axId val="62931585"/>
      </c:lineChart>
      <c:catAx>
        <c:axId val="4108017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2931585"/>
        <c:crosses val="autoZero"/>
        <c:auto val="1"/>
        <c:lblAlgn val="ctr"/>
        <c:lblOffset val="100"/>
        <c:noMultiLvlLbl val="0"/>
      </c:catAx>
      <c:valAx>
        <c:axId val="6293158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108017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dep-ling'!$F$29</c:f>
              <c:strCache>
                <c:ptCount val="1"/>
                <c:pt idx="0">
                  <c:v>ENG. QUÍMICA I NUCLEAR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dep-ling'!$Q$29:$AF$29</c:f>
              <c:numCache>
                <c:formatCode>0.0%</c:formatCode>
                <c:ptCount val="16"/>
                <c:pt idx="0">
                  <c:v>2.3568947629572824E-2</c:v>
                </c:pt>
                <c:pt idx="1">
                  <c:v>4.8767728435247619E-2</c:v>
                </c:pt>
                <c:pt idx="2">
                  <c:v>2.8220809310846487E-2</c:v>
                </c:pt>
                <c:pt idx="3">
                  <c:v>3.914256433614211E-3</c:v>
                </c:pt>
                <c:pt idx="4">
                  <c:v>1.6291248846966404E-2</c:v>
                </c:pt>
                <c:pt idx="5">
                  <c:v>2.6992906515264595E-2</c:v>
                </c:pt>
                <c:pt idx="6">
                  <c:v>2.4645509790681971E-2</c:v>
                </c:pt>
                <c:pt idx="7">
                  <c:v>7.3982398239823971E-2</c:v>
                </c:pt>
                <c:pt idx="8">
                  <c:v>7.6768584151928165E-2</c:v>
                </c:pt>
                <c:pt idx="9">
                  <c:v>3.7993252163708371E-2</c:v>
                </c:pt>
                <c:pt idx="10">
                  <c:v>3.0793519848663714E-2</c:v>
                </c:pt>
                <c:pt idx="11">
                  <c:v>0.04</c:v>
                </c:pt>
                <c:pt idx="12">
                  <c:v>0.16024694275417972</c:v>
                </c:pt>
                <c:pt idx="13">
                  <c:v>9.5502113798600047E-2</c:v>
                </c:pt>
                <c:pt idx="14">
                  <c:v>7.7284135334716925E-2</c:v>
                </c:pt>
                <c:pt idx="15">
                  <c:v>5.3379680403492016E-2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AC-4301-9DB9-13D3FB41F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21245"/>
        <c:axId val="7704866"/>
      </c:lineChart>
      <c:catAx>
        <c:axId val="132124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7704866"/>
        <c:crosses val="autoZero"/>
        <c:auto val="1"/>
        <c:lblAlgn val="ctr"/>
        <c:lblOffset val="100"/>
        <c:noMultiLvlLbl val="0"/>
      </c:catAx>
      <c:valAx>
        <c:axId val="770486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321245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dep-ling'!$F$30</c:f>
              <c:strCache>
                <c:ptCount val="1"/>
                <c:pt idx="0">
                  <c:v>ENG. RURAL I AGROALIMENTÀRIA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dep-ling'!$Q$30:$AF$30</c:f>
              <c:numCache>
                <c:formatCode>0.0%</c:formatCode>
                <c:ptCount val="16"/>
                <c:pt idx="0">
                  <c:v>7.4097178900672356E-2</c:v>
                </c:pt>
                <c:pt idx="1">
                  <c:v>3.0279503105590064E-2</c:v>
                </c:pt>
                <c:pt idx="2">
                  <c:v>6.7700987306064881E-3</c:v>
                </c:pt>
                <c:pt idx="3">
                  <c:v>1.4822657490735837E-3</c:v>
                </c:pt>
                <c:pt idx="4">
                  <c:v>2.9862425848794651E-2</c:v>
                </c:pt>
                <c:pt idx="5">
                  <c:v>5.3661528168817772E-2</c:v>
                </c:pt>
                <c:pt idx="6">
                  <c:v>3.6933490288404945E-2</c:v>
                </c:pt>
                <c:pt idx="7">
                  <c:v>2.5550078153180233E-2</c:v>
                </c:pt>
                <c:pt idx="8">
                  <c:v>4.7078931013051585E-2</c:v>
                </c:pt>
                <c:pt idx="9">
                  <c:v>5.3474114441416885E-2</c:v>
                </c:pt>
                <c:pt idx="10">
                  <c:v>3.6648313833448035E-2</c:v>
                </c:pt>
                <c:pt idx="11">
                  <c:v>3.9E-2</c:v>
                </c:pt>
                <c:pt idx="12">
                  <c:v>8.7549148099606816E-2</c:v>
                </c:pt>
                <c:pt idx="13">
                  <c:v>4.1843370087644903E-2</c:v>
                </c:pt>
                <c:pt idx="14">
                  <c:v>4.1265295495964589E-2</c:v>
                </c:pt>
                <c:pt idx="15">
                  <c:v>5.2092442223610244E-2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6D2-45B4-AC74-6808B77CC7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1153664"/>
        <c:axId val="1556020"/>
      </c:lineChart>
      <c:catAx>
        <c:axId val="311536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556020"/>
        <c:crosses val="autoZero"/>
        <c:auto val="1"/>
        <c:lblAlgn val="ctr"/>
        <c:lblOffset val="100"/>
        <c:noMultiLvlLbl val="0"/>
      </c:catAx>
      <c:valAx>
        <c:axId val="15560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1153664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dep-ling'!$F$29</c:f>
              <c:strCache>
                <c:ptCount val="1"/>
                <c:pt idx="0">
                  <c:v>ENG. QUÍMICA I NUCLEAR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dep-ling'!$Q$29:$AF$29</c:f>
              <c:numCache>
                <c:formatCode>0.0%</c:formatCode>
                <c:ptCount val="16"/>
                <c:pt idx="0">
                  <c:v>2.3568947629572824E-2</c:v>
                </c:pt>
                <c:pt idx="1">
                  <c:v>4.8767728435247619E-2</c:v>
                </c:pt>
                <c:pt idx="2">
                  <c:v>2.8220809310846487E-2</c:v>
                </c:pt>
                <c:pt idx="3">
                  <c:v>3.914256433614211E-3</c:v>
                </c:pt>
                <c:pt idx="4">
                  <c:v>1.6291248846966404E-2</c:v>
                </c:pt>
                <c:pt idx="5">
                  <c:v>2.6992906515264595E-2</c:v>
                </c:pt>
                <c:pt idx="6">
                  <c:v>2.4645509790681971E-2</c:v>
                </c:pt>
                <c:pt idx="7">
                  <c:v>7.3982398239823971E-2</c:v>
                </c:pt>
                <c:pt idx="8">
                  <c:v>7.6768584151928165E-2</c:v>
                </c:pt>
                <c:pt idx="9">
                  <c:v>3.7993252163708371E-2</c:v>
                </c:pt>
                <c:pt idx="10">
                  <c:v>3.0793519848663714E-2</c:v>
                </c:pt>
                <c:pt idx="11">
                  <c:v>0.04</c:v>
                </c:pt>
                <c:pt idx="12">
                  <c:v>0.16024694275417972</c:v>
                </c:pt>
                <c:pt idx="13">
                  <c:v>9.5502113798600047E-2</c:v>
                </c:pt>
                <c:pt idx="14">
                  <c:v>7.7284135334716925E-2</c:v>
                </c:pt>
                <c:pt idx="15">
                  <c:v>5.3379680403492016E-2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CF-4344-B3D1-9FF0D94BC7A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9438844"/>
        <c:axId val="36186680"/>
      </c:lineChart>
      <c:catAx>
        <c:axId val="194388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6186680"/>
        <c:crosses val="autoZero"/>
        <c:auto val="1"/>
        <c:lblAlgn val="ctr"/>
        <c:lblOffset val="100"/>
        <c:noMultiLvlLbl val="0"/>
      </c:catAx>
      <c:valAx>
        <c:axId val="361866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9438844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dep-ling'!$F$32</c:f>
              <c:strCache>
                <c:ptCount val="1"/>
                <c:pt idx="0">
                  <c:v>LINGÜÍSTICA APLICADA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dep-ling'!$Q$32:$AF$32</c:f>
              <c:numCache>
                <c:formatCode>0.0%</c:formatCode>
                <c:ptCount val="16"/>
                <c:pt idx="0">
                  <c:v>0.11353067573201629</c:v>
                </c:pt>
                <c:pt idx="1">
                  <c:v>0.10402653067609423</c:v>
                </c:pt>
                <c:pt idx="2">
                  <c:v>9.966374844748721E-2</c:v>
                </c:pt>
                <c:pt idx="3">
                  <c:v>0.10755239224990115</c:v>
                </c:pt>
                <c:pt idx="4">
                  <c:v>0.13286377220778833</c:v>
                </c:pt>
                <c:pt idx="5">
                  <c:v>0.11934957510743481</c:v>
                </c:pt>
                <c:pt idx="6">
                  <c:v>9.8984511231921229E-2</c:v>
                </c:pt>
                <c:pt idx="7">
                  <c:v>0.10218899585865648</c:v>
                </c:pt>
                <c:pt idx="8">
                  <c:v>0.11230775677827598</c:v>
                </c:pt>
                <c:pt idx="9">
                  <c:v>9.2925375957627926E-2</c:v>
                </c:pt>
                <c:pt idx="10">
                  <c:v>8.459149299528014E-2</c:v>
                </c:pt>
                <c:pt idx="11">
                  <c:v>8.5000000000000006E-2</c:v>
                </c:pt>
                <c:pt idx="12">
                  <c:v>7.8244338458459781E-2</c:v>
                </c:pt>
                <c:pt idx="13">
                  <c:v>6.114852889046437E-2</c:v>
                </c:pt>
                <c:pt idx="14">
                  <c:v>6.3603210910189459E-2</c:v>
                </c:pt>
                <c:pt idx="15">
                  <c:v>5.6928182907716361E-2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85D-4309-A5A0-AF571D3183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2526771"/>
        <c:axId val="29725241"/>
      </c:lineChart>
      <c:catAx>
        <c:axId val="425267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9725241"/>
        <c:crosses val="autoZero"/>
        <c:auto val="1"/>
        <c:lblAlgn val="ctr"/>
        <c:lblOffset val="100"/>
        <c:noMultiLvlLbl val="0"/>
      </c:catAx>
      <c:valAx>
        <c:axId val="2972524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252677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dep-ling'!$F$33</c:f>
              <c:strCache>
                <c:ptCount val="1"/>
                <c:pt idx="0">
                  <c:v>MÀQUINES I MOTORS TÈRMICS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dep-ling'!$Q$33:$AF$33</c:f>
              <c:numCache>
                <c:formatCode>0.0%</c:formatCode>
                <c:ptCount val="16"/>
                <c:pt idx="0">
                  <c:v>1.6359331276458347E-2</c:v>
                </c:pt>
                <c:pt idx="1">
                  <c:v>3.4205088006841015E-3</c:v>
                </c:pt>
                <c:pt idx="2">
                  <c:v>2.193705641981504E-2</c:v>
                </c:pt>
                <c:pt idx="3">
                  <c:v>2.0541745003829819E-2</c:v>
                </c:pt>
                <c:pt idx="4">
                  <c:v>1.9516059340342794E-2</c:v>
                </c:pt>
                <c:pt idx="5">
                  <c:v>1.7580238009376126E-2</c:v>
                </c:pt>
                <c:pt idx="6">
                  <c:v>1.7597689739193217E-2</c:v>
                </c:pt>
                <c:pt idx="7">
                  <c:v>4.738025246411897E-2</c:v>
                </c:pt>
                <c:pt idx="8">
                  <c:v>1.6845196959225987E-2</c:v>
                </c:pt>
                <c:pt idx="9">
                  <c:v>1.7117275280898875E-2</c:v>
                </c:pt>
                <c:pt idx="10">
                  <c:v>1.6099690740403856E-2</c:v>
                </c:pt>
                <c:pt idx="11">
                  <c:v>8.5000000000000006E-2</c:v>
                </c:pt>
                <c:pt idx="12">
                  <c:v>1.8573955640223162E-2</c:v>
                </c:pt>
                <c:pt idx="13">
                  <c:v>2.001516300227445E-2</c:v>
                </c:pt>
                <c:pt idx="14">
                  <c:v>1.7973638663293837E-2</c:v>
                </c:pt>
                <c:pt idx="15">
                  <c:v>1.6910069177555723E-2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41-4E89-AC19-ADDF16CCA9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0254265"/>
        <c:axId val="14908188"/>
      </c:lineChart>
      <c:catAx>
        <c:axId val="3025426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4908188"/>
        <c:crosses val="autoZero"/>
        <c:auto val="1"/>
        <c:lblAlgn val="ctr"/>
        <c:lblOffset val="100"/>
        <c:noMultiLvlLbl val="0"/>
      </c:catAx>
      <c:valAx>
        <c:axId val="149081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0254265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dep-ling'!$F$34</c:f>
              <c:strCache>
                <c:ptCount val="1"/>
                <c:pt idx="0">
                  <c:v>MATEMÀTICA APLICADA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dep-ling'!$Q$34:$AF$34</c:f>
              <c:numCache>
                <c:formatCode>0.0%</c:formatCode>
                <c:ptCount val="16"/>
                <c:pt idx="0">
                  <c:v>0.15176783677607397</c:v>
                </c:pt>
                <c:pt idx="1">
                  <c:v>0.13169522987995416</c:v>
                </c:pt>
                <c:pt idx="2">
                  <c:v>0.13311155774250932</c:v>
                </c:pt>
                <c:pt idx="3">
                  <c:v>0.11836286013753612</c:v>
                </c:pt>
                <c:pt idx="4">
                  <c:v>9.5830138290277381E-2</c:v>
                </c:pt>
                <c:pt idx="5">
                  <c:v>0.14205234024434182</c:v>
                </c:pt>
                <c:pt idx="6">
                  <c:v>0.11177644710578842</c:v>
                </c:pt>
                <c:pt idx="7">
                  <c:v>0.11457714744821323</c:v>
                </c:pt>
                <c:pt idx="8">
                  <c:v>0.12034096031879858</c:v>
                </c:pt>
                <c:pt idx="9">
                  <c:v>0.10107199612142106</c:v>
                </c:pt>
                <c:pt idx="10">
                  <c:v>0.10714651551883089</c:v>
                </c:pt>
                <c:pt idx="11">
                  <c:v>0.11700000000000001</c:v>
                </c:pt>
                <c:pt idx="12">
                  <c:v>0.13899564857533867</c:v>
                </c:pt>
                <c:pt idx="13">
                  <c:v>8.7332453642614077E-2</c:v>
                </c:pt>
                <c:pt idx="14">
                  <c:v>8.8922205105633798E-2</c:v>
                </c:pt>
                <c:pt idx="15">
                  <c:v>9.562744400995378E-2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86F-4A12-ABD5-AB7FC91DA2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346348"/>
        <c:axId val="24528300"/>
      </c:lineChart>
      <c:catAx>
        <c:axId val="203463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4528300"/>
        <c:crosses val="autoZero"/>
        <c:auto val="1"/>
        <c:lblAlgn val="ctr"/>
        <c:lblOffset val="100"/>
        <c:noMultiLvlLbl val="0"/>
      </c:catAx>
      <c:valAx>
        <c:axId val="245283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034634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dep-ling'!$F$35</c:f>
              <c:strCache>
                <c:ptCount val="1"/>
                <c:pt idx="0">
                  <c:v>MECÀNICA MEDIS CONTINUS I TEORIA D'ESTRUCTURES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dep-ling'!$Q$35:$AF$35</c:f>
              <c:numCache>
                <c:formatCode>0.0%</c:formatCode>
                <c:ptCount val="16"/>
                <c:pt idx="0">
                  <c:v>9.4762795131250924E-2</c:v>
                </c:pt>
                <c:pt idx="1">
                  <c:v>4.9611814189627373E-2</c:v>
                </c:pt>
                <c:pt idx="2">
                  <c:v>3.1739500984512302E-2</c:v>
                </c:pt>
                <c:pt idx="3">
                  <c:v>5.6426922895765626E-2</c:v>
                </c:pt>
                <c:pt idx="4">
                  <c:v>2.5493844265864381E-2</c:v>
                </c:pt>
                <c:pt idx="5">
                  <c:v>3.1016637729042697E-2</c:v>
                </c:pt>
                <c:pt idx="6">
                  <c:v>3.6857256422918948E-2</c:v>
                </c:pt>
                <c:pt idx="7">
                  <c:v>8.0798926604208843E-2</c:v>
                </c:pt>
                <c:pt idx="8">
                  <c:v>8.7506554798112229E-2</c:v>
                </c:pt>
                <c:pt idx="9">
                  <c:v>5.7970027247956399E-2</c:v>
                </c:pt>
                <c:pt idx="10">
                  <c:v>7.8098917017313918E-2</c:v>
                </c:pt>
                <c:pt idx="11">
                  <c:v>8.1000000000000003E-2</c:v>
                </c:pt>
                <c:pt idx="12">
                  <c:v>0.11569010293253465</c:v>
                </c:pt>
                <c:pt idx="13">
                  <c:v>7.2139117026630548E-2</c:v>
                </c:pt>
                <c:pt idx="14">
                  <c:v>7.5455719080815914E-2</c:v>
                </c:pt>
                <c:pt idx="15">
                  <c:v>7.4704381723734781E-2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96B-478E-8AAF-3DC54C475F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141039"/>
        <c:axId val="27659225"/>
      </c:lineChart>
      <c:catAx>
        <c:axId val="261410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7659225"/>
        <c:crosses val="autoZero"/>
        <c:auto val="1"/>
        <c:lblAlgn val="ctr"/>
        <c:lblOffset val="100"/>
        <c:noMultiLvlLbl val="0"/>
      </c:catAx>
      <c:valAx>
        <c:axId val="2765922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6141039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dep-ling'!$F$36</c:f>
              <c:strCache>
                <c:ptCount val="1"/>
                <c:pt idx="0">
                  <c:v>ORGANITZACIÓ D'EMPRESA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dep-ling'!$Q$36:$AF$36</c:f>
              <c:numCache>
                <c:formatCode>0.0%</c:formatCode>
                <c:ptCount val="16"/>
                <c:pt idx="0">
                  <c:v>2.2119837333396015E-2</c:v>
                </c:pt>
                <c:pt idx="1">
                  <c:v>4.8856053384175408E-3</c:v>
                </c:pt>
                <c:pt idx="2">
                  <c:v>3.096545980292156E-2</c:v>
                </c:pt>
                <c:pt idx="3">
                  <c:v>3.0793340253932763E-2</c:v>
                </c:pt>
                <c:pt idx="4">
                  <c:v>5.293775802995266E-2</c:v>
                </c:pt>
                <c:pt idx="5">
                  <c:v>5.0859899328859058E-2</c:v>
                </c:pt>
                <c:pt idx="6">
                  <c:v>6.3239913758217137E-2</c:v>
                </c:pt>
                <c:pt idx="7">
                  <c:v>7.1192544098676189E-2</c:v>
                </c:pt>
                <c:pt idx="8">
                  <c:v>7.5373555301927145E-2</c:v>
                </c:pt>
                <c:pt idx="9">
                  <c:v>8.750222651975878E-2</c:v>
                </c:pt>
                <c:pt idx="10">
                  <c:v>7.3130827682731214E-2</c:v>
                </c:pt>
                <c:pt idx="11">
                  <c:v>0.09</c:v>
                </c:pt>
                <c:pt idx="12">
                  <c:v>0.14137922247797982</c:v>
                </c:pt>
                <c:pt idx="13">
                  <c:v>8.1923968982370907E-2</c:v>
                </c:pt>
                <c:pt idx="14">
                  <c:v>6.4048906654126492E-2</c:v>
                </c:pt>
                <c:pt idx="15">
                  <c:v>5.3535119201954175E-2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12-495E-B139-D26388EF44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15887"/>
        <c:axId val="21763444"/>
      </c:lineChart>
      <c:catAx>
        <c:axId val="941588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21763444"/>
        <c:crosses val="autoZero"/>
        <c:auto val="1"/>
        <c:lblAlgn val="ctr"/>
        <c:lblOffset val="100"/>
        <c:noMultiLvlLbl val="0"/>
      </c:catAx>
      <c:valAx>
        <c:axId val="217634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415887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dep-ling'!$F$37</c:f>
              <c:strCache>
                <c:ptCount val="1"/>
                <c:pt idx="0">
                  <c:v>PINTURA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dep-ling'!$Q$37:$AF$37</c:f>
              <c:numCache>
                <c:formatCode>0.0%</c:formatCode>
                <c:ptCount val="16"/>
                <c:pt idx="0">
                  <c:v>0.2249876733766373</c:v>
                </c:pt>
                <c:pt idx="1">
                  <c:v>0.18412698412698414</c:v>
                </c:pt>
                <c:pt idx="2">
                  <c:v>0.15418610360913332</c:v>
                </c:pt>
                <c:pt idx="3">
                  <c:v>0.15832791856183667</c:v>
                </c:pt>
                <c:pt idx="4">
                  <c:v>3.0593068484769025E-2</c:v>
                </c:pt>
                <c:pt idx="5">
                  <c:v>7.3514045116479201E-2</c:v>
                </c:pt>
                <c:pt idx="6">
                  <c:v>8.8082901554404153E-2</c:v>
                </c:pt>
                <c:pt idx="7">
                  <c:v>7.6433654248639599E-2</c:v>
                </c:pt>
                <c:pt idx="8">
                  <c:v>7.8086803469903751E-2</c:v>
                </c:pt>
                <c:pt idx="9">
                  <c:v>6.9098200737047477E-2</c:v>
                </c:pt>
                <c:pt idx="10">
                  <c:v>7.7642924277716477E-2</c:v>
                </c:pt>
                <c:pt idx="11">
                  <c:v>8.1000000000000003E-2</c:v>
                </c:pt>
                <c:pt idx="12">
                  <c:v>9.4167606343417865E-2</c:v>
                </c:pt>
                <c:pt idx="13">
                  <c:v>5.9404372161791112E-2</c:v>
                </c:pt>
                <c:pt idx="14">
                  <c:v>6.1531053117350416E-2</c:v>
                </c:pt>
                <c:pt idx="15">
                  <c:v>5.948289536297785E-2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4DC-4305-BCDE-0A50D65B21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9719461"/>
        <c:axId val="46977227"/>
      </c:lineChart>
      <c:catAx>
        <c:axId val="3971946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6977227"/>
        <c:crosses val="autoZero"/>
        <c:auto val="1"/>
        <c:lblAlgn val="ctr"/>
        <c:lblOffset val="100"/>
        <c:noMultiLvlLbl val="0"/>
      </c:catAx>
      <c:valAx>
        <c:axId val="4697722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971946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dep-ling'!$F$38</c:f>
              <c:strCache>
                <c:ptCount val="1"/>
                <c:pt idx="0">
                  <c:v>PRODUCCIÓ VEGETAL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dep-ling'!$Q$38:$AF$38</c:f>
              <c:numCache>
                <c:formatCode>0.0%</c:formatCode>
                <c:ptCount val="16"/>
                <c:pt idx="0">
                  <c:v>6.3650349650349644E-2</c:v>
                </c:pt>
                <c:pt idx="1">
                  <c:v>7.830981319846643E-2</c:v>
                </c:pt>
                <c:pt idx="2">
                  <c:v>3.6477331943720687E-2</c:v>
                </c:pt>
                <c:pt idx="3">
                  <c:v>3.561308853782557E-2</c:v>
                </c:pt>
                <c:pt idx="4">
                  <c:v>4.654287808453457E-2</c:v>
                </c:pt>
                <c:pt idx="5">
                  <c:v>8.7991083867372533E-2</c:v>
                </c:pt>
                <c:pt idx="6">
                  <c:v>8.0907396696870373E-2</c:v>
                </c:pt>
                <c:pt idx="7">
                  <c:v>8.8847826923817222E-2</c:v>
                </c:pt>
                <c:pt idx="8">
                  <c:v>0.10445285022231071</c:v>
                </c:pt>
                <c:pt idx="9">
                  <c:v>6.3385697022959459E-2</c:v>
                </c:pt>
                <c:pt idx="10">
                  <c:v>9.0241267554915378E-2</c:v>
                </c:pt>
                <c:pt idx="11">
                  <c:v>9.1999999999999998E-2</c:v>
                </c:pt>
                <c:pt idx="12">
                  <c:v>0.19345856252710383</c:v>
                </c:pt>
                <c:pt idx="13">
                  <c:v>7.6298986585437295E-2</c:v>
                </c:pt>
                <c:pt idx="14">
                  <c:v>9.422256688639008E-2</c:v>
                </c:pt>
                <c:pt idx="15">
                  <c:v>8.8000879459132639E-2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7B-4A93-8A61-494F80E87A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266028"/>
        <c:axId val="51964060"/>
      </c:lineChart>
      <c:catAx>
        <c:axId val="522660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1964060"/>
        <c:crosses val="autoZero"/>
        <c:auto val="1"/>
        <c:lblAlgn val="ctr"/>
        <c:lblOffset val="100"/>
        <c:noMultiLvlLbl val="0"/>
      </c:catAx>
      <c:valAx>
        <c:axId val="519640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266028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dep-ling'!$F$39</c:f>
              <c:strCache>
                <c:ptCount val="1"/>
                <c:pt idx="0">
                  <c:v>PROJECTES ARQUITECTÒNICS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dep-ling'!$Q$39:$AF$39</c:f>
              <c:numCache>
                <c:formatCode>0.0%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1.1413306681719894E-2</c:v>
                </c:pt>
                <c:pt idx="6">
                  <c:v>4.0210811566933909E-2</c:v>
                </c:pt>
                <c:pt idx="7">
                  <c:v>7.2646411041333958E-2</c:v>
                </c:pt>
                <c:pt idx="8">
                  <c:v>8.3754978451798259E-2</c:v>
                </c:pt>
                <c:pt idx="9">
                  <c:v>0.10818508698080993</c:v>
                </c:pt>
                <c:pt idx="10">
                  <c:v>0.12625276584667447</c:v>
                </c:pt>
                <c:pt idx="11">
                  <c:v>0.128</c:v>
                </c:pt>
                <c:pt idx="12">
                  <c:v>0.14523216864878152</c:v>
                </c:pt>
                <c:pt idx="13">
                  <c:v>0.12037305822894104</c:v>
                </c:pt>
                <c:pt idx="14">
                  <c:v>0.11102746693794507</c:v>
                </c:pt>
                <c:pt idx="15">
                  <c:v>0.10776309205628577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170-4F91-B8CF-D1D0B92B2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2733042"/>
        <c:axId val="63210657"/>
      </c:lineChart>
      <c:catAx>
        <c:axId val="3273304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3210657"/>
        <c:crosses val="autoZero"/>
        <c:auto val="1"/>
        <c:lblAlgn val="ctr"/>
        <c:lblOffset val="100"/>
        <c:noMultiLvlLbl val="0"/>
      </c:catAx>
      <c:valAx>
        <c:axId val="6321065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32733042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dep-ling'!$F$40</c:f>
              <c:strCache>
                <c:ptCount val="1"/>
                <c:pt idx="0">
                  <c:v>PROJECTES D'ENGINYERIA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dep-ling'!$Q$40:$AF$40</c:f>
              <c:numCache>
                <c:formatCode>0.0%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2.4445229106119454E-3</c:v>
                </c:pt>
                <c:pt idx="4">
                  <c:v>2.6101759031586909E-2</c:v>
                </c:pt>
                <c:pt idx="5">
                  <c:v>4.5047646549234759E-2</c:v>
                </c:pt>
                <c:pt idx="6">
                  <c:v>4.6581236554110936E-2</c:v>
                </c:pt>
                <c:pt idx="7">
                  <c:v>5.1564144264804365E-2</c:v>
                </c:pt>
                <c:pt idx="8">
                  <c:v>6.3856045550645821E-2</c:v>
                </c:pt>
                <c:pt idx="9">
                  <c:v>6.156552330694811E-2</c:v>
                </c:pt>
                <c:pt idx="10">
                  <c:v>4.1542040545031571E-2</c:v>
                </c:pt>
                <c:pt idx="11">
                  <c:v>4.2999999999999997E-2</c:v>
                </c:pt>
                <c:pt idx="12">
                  <c:v>9.3185920577617334E-2</c:v>
                </c:pt>
                <c:pt idx="13">
                  <c:v>8.0238547031715901E-2</c:v>
                </c:pt>
                <c:pt idx="14">
                  <c:v>7.2752468387320288E-2</c:v>
                </c:pt>
                <c:pt idx="15">
                  <c:v>5.0216450216450215E-2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A1B-4DE5-87FF-E24D1CCD27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5961511"/>
        <c:axId val="19013489"/>
      </c:lineChart>
      <c:catAx>
        <c:axId val="559615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9013489"/>
        <c:crosses val="autoZero"/>
        <c:auto val="1"/>
        <c:lblAlgn val="ctr"/>
        <c:lblOffset val="100"/>
        <c:noMultiLvlLbl val="0"/>
      </c:catAx>
      <c:valAx>
        <c:axId val="1901348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5961511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dep-ling'!$F$41</c:f>
              <c:strCache>
                <c:ptCount val="1"/>
                <c:pt idx="0">
                  <c:v>QUÍMICA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dep-ling'!$Q$41:$AF$41</c:f>
              <c:numCache>
                <c:formatCode>0.0%</c:formatCode>
                <c:ptCount val="16"/>
                <c:pt idx="0">
                  <c:v>4.4002838892831797E-2</c:v>
                </c:pt>
                <c:pt idx="1">
                  <c:v>5.5868292268959861E-2</c:v>
                </c:pt>
                <c:pt idx="2">
                  <c:v>2.8184625128651733E-2</c:v>
                </c:pt>
                <c:pt idx="3">
                  <c:v>6.4954033851705464E-2</c:v>
                </c:pt>
                <c:pt idx="4">
                  <c:v>6.976825719594712E-2</c:v>
                </c:pt>
                <c:pt idx="5">
                  <c:v>0.10864708988262052</c:v>
                </c:pt>
                <c:pt idx="6">
                  <c:v>7.5876989646113419E-2</c:v>
                </c:pt>
                <c:pt idx="7">
                  <c:v>0.11586342022890732</c:v>
                </c:pt>
                <c:pt idx="8">
                  <c:v>0.10710072595281307</c:v>
                </c:pt>
                <c:pt idx="9">
                  <c:v>0.12274167804020449</c:v>
                </c:pt>
                <c:pt idx="10">
                  <c:v>0.14344415390362344</c:v>
                </c:pt>
                <c:pt idx="11">
                  <c:v>0.14699999999999999</c:v>
                </c:pt>
                <c:pt idx="12">
                  <c:v>0.18749604605554501</c:v>
                </c:pt>
                <c:pt idx="13">
                  <c:v>9.3655410983136136E-2</c:v>
                </c:pt>
                <c:pt idx="14">
                  <c:v>6.8704810901001112E-2</c:v>
                </c:pt>
                <c:pt idx="15">
                  <c:v>6.8394433241876301E-2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69-4A74-8292-C6F2431A73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396254"/>
        <c:axId val="56027154"/>
      </c:lineChart>
      <c:catAx>
        <c:axId val="1439625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6027154"/>
        <c:crosses val="autoZero"/>
        <c:auto val="1"/>
        <c:lblAlgn val="ctr"/>
        <c:lblOffset val="100"/>
        <c:noMultiLvlLbl val="0"/>
      </c:catAx>
      <c:valAx>
        <c:axId val="5602715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4396254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dep-ling'!$F$42</c:f>
              <c:strCache>
                <c:ptCount val="1"/>
                <c:pt idx="0">
                  <c:v>SISTEMES INFORMÀTICS I COMPUTACIÓ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dep-ling'!$Q$42:$AF$42</c:f>
              <c:numCache>
                <c:formatCode>0.0%</c:formatCode>
                <c:ptCount val="16"/>
                <c:pt idx="0">
                  <c:v>9.7286003817045996E-2</c:v>
                </c:pt>
                <c:pt idx="1">
                  <c:v>7.9841881370896525E-2</c:v>
                </c:pt>
                <c:pt idx="2">
                  <c:v>0.10702744059106324</c:v>
                </c:pt>
                <c:pt idx="3">
                  <c:v>8.8171898565680126E-2</c:v>
                </c:pt>
                <c:pt idx="4">
                  <c:v>0.10633349049190634</c:v>
                </c:pt>
                <c:pt idx="5">
                  <c:v>9.7369145212177072E-2</c:v>
                </c:pt>
                <c:pt idx="6">
                  <c:v>0.10879626628638102</c:v>
                </c:pt>
                <c:pt idx="7">
                  <c:v>0.1235500856109273</c:v>
                </c:pt>
                <c:pt idx="8">
                  <c:v>0.10951381536994731</c:v>
                </c:pt>
                <c:pt idx="9">
                  <c:v>0.10710539882317388</c:v>
                </c:pt>
                <c:pt idx="10">
                  <c:v>9.6786758645606333E-2</c:v>
                </c:pt>
                <c:pt idx="11">
                  <c:v>0.1</c:v>
                </c:pt>
                <c:pt idx="12">
                  <c:v>0.12205725203199379</c:v>
                </c:pt>
                <c:pt idx="13">
                  <c:v>8.0820441232340542E-2</c:v>
                </c:pt>
                <c:pt idx="14">
                  <c:v>7.5940813937474178E-2</c:v>
                </c:pt>
                <c:pt idx="15">
                  <c:v>7.1518361386092855E-2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AF-4003-B1D3-F2EFC54E9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839865"/>
        <c:axId val="14657930"/>
      </c:lineChart>
      <c:catAx>
        <c:axId val="4983986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14657930"/>
        <c:crosses val="autoZero"/>
        <c:auto val="1"/>
        <c:lblAlgn val="ctr"/>
        <c:lblOffset val="100"/>
        <c:noMultiLvlLbl val="0"/>
      </c:catAx>
      <c:valAx>
        <c:axId val="1465793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9839865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dep-ling'!$F$43</c:f>
              <c:strCache>
                <c:ptCount val="1"/>
                <c:pt idx="0">
                  <c:v>TECNOLOGIA D'ALIMENTS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dep-ling'!$Q$43:$AF$43</c:f>
              <c:numCache>
                <c:formatCode>0.0%</c:formatCode>
                <c:ptCount val="16"/>
                <c:pt idx="0">
                  <c:v>2.0880847102629743E-2</c:v>
                </c:pt>
                <c:pt idx="1">
                  <c:v>1.8795707743831592E-2</c:v>
                </c:pt>
                <c:pt idx="2">
                  <c:v>6.8932446202721338E-3</c:v>
                </c:pt>
                <c:pt idx="3">
                  <c:v>0</c:v>
                </c:pt>
                <c:pt idx="4">
                  <c:v>2.6976289261543804E-2</c:v>
                </c:pt>
                <c:pt idx="5">
                  <c:v>2.1876035797149487E-2</c:v>
                </c:pt>
                <c:pt idx="6">
                  <c:v>1.8716432485216733E-2</c:v>
                </c:pt>
                <c:pt idx="7">
                  <c:v>3.7926542276012776E-2</c:v>
                </c:pt>
                <c:pt idx="8">
                  <c:v>2.9257175707305055E-2</c:v>
                </c:pt>
                <c:pt idx="9">
                  <c:v>4.4338264443841681E-2</c:v>
                </c:pt>
                <c:pt idx="10">
                  <c:v>4.0288469672616532E-2</c:v>
                </c:pt>
                <c:pt idx="11">
                  <c:v>4.1000000000000002E-2</c:v>
                </c:pt>
                <c:pt idx="12">
                  <c:v>8.6831558919969229E-2</c:v>
                </c:pt>
                <c:pt idx="13">
                  <c:v>4.0868004896781877E-2</c:v>
                </c:pt>
                <c:pt idx="14">
                  <c:v>2.8822459765817519E-2</c:v>
                </c:pt>
                <c:pt idx="15">
                  <c:v>2.5738185457925215E-2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1F0-4040-B673-1EEEC3AED8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452160"/>
        <c:axId val="52498614"/>
      </c:lineChart>
      <c:catAx>
        <c:axId val="47452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2498614"/>
        <c:crosses val="autoZero"/>
        <c:auto val="1"/>
        <c:lblAlgn val="ctr"/>
        <c:lblOffset val="100"/>
        <c:noMultiLvlLbl val="0"/>
      </c:catAx>
      <c:valAx>
        <c:axId val="5249861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47452160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dep-ling'!$F$44</c:f>
              <c:strCache>
                <c:ptCount val="1"/>
                <c:pt idx="0">
                  <c:v>TERMODINÀMICA APLICADA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dep-ling'!$Q$44:$AF$44</c:f>
              <c:numCache>
                <c:formatCode>0.0%</c:formatCode>
                <c:ptCount val="16"/>
                <c:pt idx="0">
                  <c:v>7.9236564540431959E-2</c:v>
                </c:pt>
                <c:pt idx="1">
                  <c:v>7.7782491868194026E-2</c:v>
                </c:pt>
                <c:pt idx="2">
                  <c:v>3.382302699009225E-2</c:v>
                </c:pt>
                <c:pt idx="3">
                  <c:v>2.650020611271421E-3</c:v>
                </c:pt>
                <c:pt idx="4">
                  <c:v>9.3517173153615477E-2</c:v>
                </c:pt>
                <c:pt idx="5">
                  <c:v>0.10884553322575913</c:v>
                </c:pt>
                <c:pt idx="6">
                  <c:v>9.0004205804009543E-2</c:v>
                </c:pt>
                <c:pt idx="7">
                  <c:v>7.6360444704505565E-2</c:v>
                </c:pt>
                <c:pt idx="8">
                  <c:v>8.6948520955053593E-2</c:v>
                </c:pt>
                <c:pt idx="9">
                  <c:v>8.8260221527310986E-2</c:v>
                </c:pt>
                <c:pt idx="10">
                  <c:v>9.7737819025522046E-2</c:v>
                </c:pt>
                <c:pt idx="11">
                  <c:v>8.3000000000000004E-2</c:v>
                </c:pt>
                <c:pt idx="12">
                  <c:v>0.16026129307758005</c:v>
                </c:pt>
                <c:pt idx="13">
                  <c:v>0.10402826855123674</c:v>
                </c:pt>
                <c:pt idx="14">
                  <c:v>6.5773280459455769E-2</c:v>
                </c:pt>
                <c:pt idx="15">
                  <c:v>5.5658627087198514E-2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32E-4C3B-99DC-EAEE608549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3253989"/>
        <c:axId val="66746513"/>
      </c:lineChart>
      <c:catAx>
        <c:axId val="6325398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6746513"/>
        <c:crosses val="autoZero"/>
        <c:auto val="1"/>
        <c:lblAlgn val="ctr"/>
        <c:lblOffset val="100"/>
        <c:noMultiLvlLbl val="0"/>
      </c:catAx>
      <c:valAx>
        <c:axId val="66746513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63253989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n-US"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'Històric dep-ling'!$F$45</c:f>
              <c:strCache>
                <c:ptCount val="1"/>
                <c:pt idx="0">
                  <c:v>URBANISME</c:v>
                </c:pt>
              </c:strCache>
            </c:strRef>
          </c:tx>
          <c:spPr>
            <a:ln w="12700" cap="rnd" cmpd="sng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dep-ling'!$Q$2:$AF$2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dep-ling'!$Q$45:$AF$45</c:f>
              <c:numCache>
                <c:formatCode>0.0%</c:formatCode>
                <c:ptCount val="16"/>
                <c:pt idx="0">
                  <c:v>4.3971230252206409E-3</c:v>
                </c:pt>
                <c:pt idx="1">
                  <c:v>1.6526742563400303E-2</c:v>
                </c:pt>
                <c:pt idx="2">
                  <c:v>1.4326508411360194E-2</c:v>
                </c:pt>
                <c:pt idx="3">
                  <c:v>2.038103891584666E-2</c:v>
                </c:pt>
                <c:pt idx="4">
                  <c:v>5.6751057181658585E-2</c:v>
                </c:pt>
                <c:pt idx="5">
                  <c:v>5.0023511861328668E-2</c:v>
                </c:pt>
                <c:pt idx="6">
                  <c:v>5.0931568866446113E-2</c:v>
                </c:pt>
                <c:pt idx="7">
                  <c:v>4.3380088949709204E-2</c:v>
                </c:pt>
                <c:pt idx="8">
                  <c:v>7.055858882822344E-2</c:v>
                </c:pt>
                <c:pt idx="9">
                  <c:v>5.1791169119688965E-2</c:v>
                </c:pt>
                <c:pt idx="10">
                  <c:v>6.7985573829370122E-2</c:v>
                </c:pt>
                <c:pt idx="11">
                  <c:v>0.08</c:v>
                </c:pt>
                <c:pt idx="12">
                  <c:v>0.10418443691662808</c:v>
                </c:pt>
                <c:pt idx="13">
                  <c:v>8.1588555249236278E-2</c:v>
                </c:pt>
                <c:pt idx="14">
                  <c:v>7.9721750770922487E-2</c:v>
                </c:pt>
                <c:pt idx="15">
                  <c:v>9.5941425235119615E-2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33-4ADA-A204-02BDD15434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486529"/>
        <c:axId val="9871319"/>
      </c:lineChart>
      <c:catAx>
        <c:axId val="5848652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9871319"/>
        <c:crosses val="autoZero"/>
        <c:auto val="1"/>
        <c:lblAlgn val="ctr"/>
        <c:lblOffset val="100"/>
        <c:noMultiLvlLbl val="0"/>
      </c:catAx>
      <c:valAx>
        <c:axId val="987131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spPr>
          <a:noFill/>
          <a:ln w="127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8486529"/>
        <c:crosses val="autoZero"/>
        <c:crossBetween val="between"/>
      </c:valAx>
      <c:spPr>
        <a:noFill/>
        <a:ln w="12700"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ca-ES"/>
    </a:p>
  </c:txPr>
  <c:printSettings>
    <c:headerFooter/>
    <c:pageMargins b="0.75" l="0.7" r="0.7" t="0.75" header="0.3" footer="0.3"/>
    <c:pageSetup/>
  </c:printSettings>
</c:chartSpace>
</file>

<file path=xl/charts/chart1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a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/>
            </a:pPr>
            <a:r>
              <a:rPr lang="ca-ES" sz="1200" b="0" i="0" u="none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rPr>
              <a:t>% de crèdits de docència en valencià i anglès des de 2010 fins l'actualitat</a:t>
            </a:r>
          </a:p>
        </c:rich>
      </c:tx>
      <c:overlay val="0"/>
      <c:spPr>
        <a:noFill/>
        <a:ln w="12700"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'Històric dep-ling'!$Z$75</c:f>
              <c:strCache>
                <c:ptCount val="1"/>
                <c:pt idx="0">
                  <c:v>% Valencià</c:v>
                </c:pt>
              </c:strCache>
            </c:strRef>
          </c:tx>
          <c:spPr>
            <a:solidFill>
              <a:schemeClr val="accent1"/>
            </a:solidFill>
            <a:ln w="12700">
              <a:noFill/>
            </a:ln>
            <a:effectLst/>
          </c:spPr>
          <c:invertIfNegative val="0"/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dep-ling'!$V$76:$V$91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dep-ling'!$Z$76:$Z$91</c:f>
              <c:numCache>
                <c:formatCode>0.0%</c:formatCode>
                <c:ptCount val="16"/>
                <c:pt idx="0">
                  <c:v>9.0276879956180847E-2</c:v>
                </c:pt>
                <c:pt idx="1">
                  <c:v>7.9987593766187248E-2</c:v>
                </c:pt>
                <c:pt idx="2">
                  <c:v>6.5995496036679938E-2</c:v>
                </c:pt>
                <c:pt idx="3">
                  <c:v>5.3306778435573257E-2</c:v>
                </c:pt>
                <c:pt idx="4">
                  <c:v>4.8906964620397467E-2</c:v>
                </c:pt>
                <c:pt idx="5">
                  <c:v>7.8345391029718631E-2</c:v>
                </c:pt>
                <c:pt idx="6">
                  <c:v>7.6349688648810865E-2</c:v>
                </c:pt>
                <c:pt idx="7">
                  <c:v>8.652065107711869E-2</c:v>
                </c:pt>
                <c:pt idx="8">
                  <c:v>8.8928492547657709E-2</c:v>
                </c:pt>
                <c:pt idx="9">
                  <c:v>7.9303787883037241E-2</c:v>
                </c:pt>
                <c:pt idx="10">
                  <c:v>7.5947241618069622E-2</c:v>
                </c:pt>
                <c:pt idx="11">
                  <c:v>7.2497820628930482E-2</c:v>
                </c:pt>
                <c:pt idx="12">
                  <c:v>8.0148565682903641E-2</c:v>
                </c:pt>
                <c:pt idx="13">
                  <c:v>7.5627941697978082E-2</c:v>
                </c:pt>
                <c:pt idx="14">
                  <c:v>5.7999999999999996E-2</c:v>
                </c:pt>
                <c:pt idx="15">
                  <c:v>5.6493704894327881E-2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35-46C9-A096-9152C0BB1573}"/>
            </c:ext>
          </c:extLst>
        </c:ser>
        <c:ser>
          <c:idx val="1"/>
          <c:order val="1"/>
          <c:tx>
            <c:strRef>
              <c:f>'Històric dep-ling'!$AA$75</c:f>
              <c:strCache>
                <c:ptCount val="1"/>
                <c:pt idx="0">
                  <c:v>% Anglès</c:v>
                </c:pt>
              </c:strCache>
            </c:strRef>
          </c:tx>
          <c:spPr>
            <a:solidFill>
              <a:schemeClr val="accent2"/>
            </a:solidFill>
            <a:ln w="12700">
              <a:noFill/>
            </a:ln>
            <a:effectLst/>
          </c:spPr>
          <c:invertIfNegative val="0"/>
          <c:dLbls>
            <c:spPr>
              <a:noFill/>
              <a:ln w="12700"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 algn="ctr">
                  <a:defRPr lang="en-US" sz="900" b="0" i="0" u="non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ca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'Històric dep-ling'!$V$76:$V$91</c:f>
              <c:numCache>
                <c:formatCode>General</c:formatCode>
                <c:ptCount val="16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  <c:pt idx="7">
                  <c:v>2017</c:v>
                </c:pt>
                <c:pt idx="8">
                  <c:v>2018</c:v>
                </c:pt>
                <c:pt idx="9">
                  <c:v>2019</c:v>
                </c:pt>
                <c:pt idx="10">
                  <c:v>2020</c:v>
                </c:pt>
                <c:pt idx="11">
                  <c:v>2021</c:v>
                </c:pt>
                <c:pt idx="12">
                  <c:v>2022</c:v>
                </c:pt>
                <c:pt idx="13">
                  <c:v>2023</c:v>
                </c:pt>
                <c:pt idx="14">
                  <c:v>2024</c:v>
                </c:pt>
                <c:pt idx="15">
                  <c:v>2025</c:v>
                </c:pt>
              </c:numCache>
            </c:numRef>
          </c:cat>
          <c:val>
            <c:numRef>
              <c:f>'Històric dep-ling'!$AA$76:$AA$91</c:f>
              <c:numCache>
                <c:formatCode>0.0%</c:formatCode>
                <c:ptCount val="16"/>
                <c:pt idx="0">
                  <c:v>1.946943266995969E-2</c:v>
                </c:pt>
                <c:pt idx="1">
                  <c:v>3.1955196869024705E-2</c:v>
                </c:pt>
                <c:pt idx="2">
                  <c:v>3.6927190583028562E-2</c:v>
                </c:pt>
                <c:pt idx="3">
                  <c:v>3.6915906907182751E-2</c:v>
                </c:pt>
                <c:pt idx="4">
                  <c:v>4.2576007781860631E-2</c:v>
                </c:pt>
                <c:pt idx="5">
                  <c:v>6.5987836199857472E-2</c:v>
                </c:pt>
                <c:pt idx="6">
                  <c:v>6.4025808387726008E-2</c:v>
                </c:pt>
                <c:pt idx="7">
                  <c:v>7.1056707890317955E-2</c:v>
                </c:pt>
                <c:pt idx="8">
                  <c:v>7.2076754937129214E-2</c:v>
                </c:pt>
                <c:pt idx="9">
                  <c:v>7.4342276244911978E-2</c:v>
                </c:pt>
                <c:pt idx="10">
                  <c:v>7.0245774367546546E-2</c:v>
                </c:pt>
                <c:pt idx="11">
                  <c:v>8.182955552133242E-2</c:v>
                </c:pt>
                <c:pt idx="12">
                  <c:v>6.7930703432448142E-2</c:v>
                </c:pt>
                <c:pt idx="13">
                  <c:v>5.6996670387700447E-2</c:v>
                </c:pt>
                <c:pt idx="14">
                  <c:v>6.2E-2</c:v>
                </c:pt>
                <c:pt idx="15">
                  <c:v>6.298340064630685E-2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35-46C9-A096-9152C0BB1573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43608558"/>
        <c:axId val="54492106"/>
      </c:barChart>
      <c:catAx>
        <c:axId val="4360855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n-US" sz="900" b="0" i="0" u="non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ca-ES"/>
          </a:p>
        </c:txPr>
        <c:crossAx val="54492106"/>
        <c:crosses val="autoZero"/>
        <c:auto val="1"/>
        <c:lblAlgn val="ctr"/>
        <c:lblOffset val="100"/>
        <c:noMultiLvlLbl val="0"/>
      </c:catAx>
      <c:valAx>
        <c:axId val="54492106"/>
        <c:scaling>
          <c:orientation val="minMax"/>
        </c:scaling>
        <c:delete val="1"/>
        <c:axPos val="l"/>
        <c:majorGridlines>
          <c:spPr>
            <a:ln w="9525" cap="flat" cmpd="sng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%" sourceLinked="1"/>
        <c:majorTickMark val="none"/>
        <c:minorTickMark val="none"/>
        <c:tickLblPos val="nextTo"/>
        <c:crossAx val="43608558"/>
        <c:crosses val="autoZero"/>
        <c:crossBetween val="between"/>
      </c:valAx>
      <c:spPr>
        <a:noFill/>
        <a:ln w="12700">
          <a:noFill/>
        </a:ln>
        <a:effectLst/>
      </c:spPr>
    </c:plotArea>
    <c:legend>
      <c:legendPos val="r"/>
      <c:overlay val="0"/>
      <c:spPr>
        <a:noFill/>
        <a:ln w="12700">
          <a:noFill/>
        </a:ln>
        <a:effectLst/>
      </c:spPr>
      <c:txPr>
        <a:bodyPr rot="0" spcFirstLastPara="1" vertOverflow="ellipsis" vert="horz" wrap="square" anchor="ctr" anchorCtr="1"/>
        <a:lstStyle/>
        <a:p>
          <a:pPr algn="l">
            <a:defRPr lang="en-US" sz="900" b="0" i="0" u="non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ca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>
      <a:solidFill>
        <a:schemeClr val="tx1">
          <a:lumMod val="15000"/>
          <a:lumOff val="85000"/>
        </a:schemeClr>
      </a:solidFill>
      <a:round/>
    </a:ln>
    <a:effectLst/>
  </c:sp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11.xml"/><Relationship Id="rId13" Type="http://schemas.openxmlformats.org/officeDocument/2006/relationships/chart" Target="../charts/chart16.xml"/><Relationship Id="rId3" Type="http://schemas.openxmlformats.org/officeDocument/2006/relationships/chart" Target="../charts/chart6.xml"/><Relationship Id="rId7" Type="http://schemas.openxmlformats.org/officeDocument/2006/relationships/chart" Target="../charts/chart10.xml"/><Relationship Id="rId12" Type="http://schemas.openxmlformats.org/officeDocument/2006/relationships/chart" Target="../charts/chart15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Relationship Id="rId6" Type="http://schemas.openxmlformats.org/officeDocument/2006/relationships/chart" Target="../charts/chart9.xml"/><Relationship Id="rId11" Type="http://schemas.openxmlformats.org/officeDocument/2006/relationships/chart" Target="../charts/chart14.xml"/><Relationship Id="rId5" Type="http://schemas.openxmlformats.org/officeDocument/2006/relationships/chart" Target="../charts/chart8.xml"/><Relationship Id="rId10" Type="http://schemas.openxmlformats.org/officeDocument/2006/relationships/chart" Target="../charts/chart13.xml"/><Relationship Id="rId4" Type="http://schemas.openxmlformats.org/officeDocument/2006/relationships/chart" Target="../charts/chart7.xml"/><Relationship Id="rId9" Type="http://schemas.openxmlformats.org/officeDocument/2006/relationships/chart" Target="../charts/chart12.xml"/><Relationship Id="rId14" Type="http://schemas.openxmlformats.org/officeDocument/2006/relationships/chart" Target="../charts/chart17.xml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30.xml"/><Relationship Id="rId18" Type="http://schemas.openxmlformats.org/officeDocument/2006/relationships/chart" Target="../charts/chart35.xml"/><Relationship Id="rId26" Type="http://schemas.openxmlformats.org/officeDocument/2006/relationships/chart" Target="../charts/chart43.xml"/><Relationship Id="rId39" Type="http://schemas.openxmlformats.org/officeDocument/2006/relationships/chart" Target="../charts/chart56.xml"/><Relationship Id="rId21" Type="http://schemas.openxmlformats.org/officeDocument/2006/relationships/chart" Target="../charts/chart38.xml"/><Relationship Id="rId34" Type="http://schemas.openxmlformats.org/officeDocument/2006/relationships/chart" Target="../charts/chart51.xml"/><Relationship Id="rId42" Type="http://schemas.openxmlformats.org/officeDocument/2006/relationships/chart" Target="../charts/chart59.xml"/><Relationship Id="rId47" Type="http://schemas.openxmlformats.org/officeDocument/2006/relationships/chart" Target="../charts/chart64.xml"/><Relationship Id="rId50" Type="http://schemas.openxmlformats.org/officeDocument/2006/relationships/chart" Target="../charts/chart67.xml"/><Relationship Id="rId7" Type="http://schemas.openxmlformats.org/officeDocument/2006/relationships/chart" Target="../charts/chart24.xml"/><Relationship Id="rId2" Type="http://schemas.openxmlformats.org/officeDocument/2006/relationships/chart" Target="../charts/chart19.xml"/><Relationship Id="rId16" Type="http://schemas.openxmlformats.org/officeDocument/2006/relationships/chart" Target="../charts/chart33.xml"/><Relationship Id="rId29" Type="http://schemas.openxmlformats.org/officeDocument/2006/relationships/chart" Target="../charts/chart46.xml"/><Relationship Id="rId11" Type="http://schemas.openxmlformats.org/officeDocument/2006/relationships/chart" Target="../charts/chart28.xml"/><Relationship Id="rId24" Type="http://schemas.openxmlformats.org/officeDocument/2006/relationships/chart" Target="../charts/chart41.xml"/><Relationship Id="rId32" Type="http://schemas.openxmlformats.org/officeDocument/2006/relationships/chart" Target="../charts/chart49.xml"/><Relationship Id="rId37" Type="http://schemas.openxmlformats.org/officeDocument/2006/relationships/chart" Target="../charts/chart54.xml"/><Relationship Id="rId40" Type="http://schemas.openxmlformats.org/officeDocument/2006/relationships/chart" Target="../charts/chart57.xml"/><Relationship Id="rId45" Type="http://schemas.openxmlformats.org/officeDocument/2006/relationships/chart" Target="../charts/chart62.xml"/><Relationship Id="rId53" Type="http://schemas.openxmlformats.org/officeDocument/2006/relationships/chart" Target="../charts/chart70.xml"/><Relationship Id="rId5" Type="http://schemas.openxmlformats.org/officeDocument/2006/relationships/chart" Target="../charts/chart22.xml"/><Relationship Id="rId10" Type="http://schemas.openxmlformats.org/officeDocument/2006/relationships/chart" Target="../charts/chart27.xml"/><Relationship Id="rId19" Type="http://schemas.openxmlformats.org/officeDocument/2006/relationships/chart" Target="../charts/chart36.xml"/><Relationship Id="rId31" Type="http://schemas.openxmlformats.org/officeDocument/2006/relationships/chart" Target="../charts/chart48.xml"/><Relationship Id="rId44" Type="http://schemas.openxmlformats.org/officeDocument/2006/relationships/chart" Target="../charts/chart61.xml"/><Relationship Id="rId52" Type="http://schemas.openxmlformats.org/officeDocument/2006/relationships/chart" Target="../charts/chart69.xml"/><Relationship Id="rId4" Type="http://schemas.openxmlformats.org/officeDocument/2006/relationships/chart" Target="../charts/chart21.xml"/><Relationship Id="rId9" Type="http://schemas.openxmlformats.org/officeDocument/2006/relationships/chart" Target="../charts/chart26.xml"/><Relationship Id="rId14" Type="http://schemas.openxmlformats.org/officeDocument/2006/relationships/chart" Target="../charts/chart31.xml"/><Relationship Id="rId22" Type="http://schemas.openxmlformats.org/officeDocument/2006/relationships/chart" Target="../charts/chart39.xml"/><Relationship Id="rId27" Type="http://schemas.openxmlformats.org/officeDocument/2006/relationships/chart" Target="../charts/chart44.xml"/><Relationship Id="rId30" Type="http://schemas.openxmlformats.org/officeDocument/2006/relationships/chart" Target="../charts/chart47.xml"/><Relationship Id="rId35" Type="http://schemas.openxmlformats.org/officeDocument/2006/relationships/chart" Target="../charts/chart52.xml"/><Relationship Id="rId43" Type="http://schemas.openxmlformats.org/officeDocument/2006/relationships/chart" Target="../charts/chart60.xml"/><Relationship Id="rId48" Type="http://schemas.openxmlformats.org/officeDocument/2006/relationships/chart" Target="../charts/chart65.xml"/><Relationship Id="rId8" Type="http://schemas.openxmlformats.org/officeDocument/2006/relationships/chart" Target="../charts/chart25.xml"/><Relationship Id="rId51" Type="http://schemas.openxmlformats.org/officeDocument/2006/relationships/chart" Target="../charts/chart68.xml"/><Relationship Id="rId3" Type="http://schemas.openxmlformats.org/officeDocument/2006/relationships/chart" Target="../charts/chart20.xml"/><Relationship Id="rId12" Type="http://schemas.openxmlformats.org/officeDocument/2006/relationships/chart" Target="../charts/chart29.xml"/><Relationship Id="rId17" Type="http://schemas.openxmlformats.org/officeDocument/2006/relationships/chart" Target="../charts/chart34.xml"/><Relationship Id="rId25" Type="http://schemas.openxmlformats.org/officeDocument/2006/relationships/chart" Target="../charts/chart42.xml"/><Relationship Id="rId33" Type="http://schemas.openxmlformats.org/officeDocument/2006/relationships/chart" Target="../charts/chart50.xml"/><Relationship Id="rId38" Type="http://schemas.openxmlformats.org/officeDocument/2006/relationships/chart" Target="../charts/chart55.xml"/><Relationship Id="rId46" Type="http://schemas.openxmlformats.org/officeDocument/2006/relationships/chart" Target="../charts/chart63.xml"/><Relationship Id="rId20" Type="http://schemas.openxmlformats.org/officeDocument/2006/relationships/chart" Target="../charts/chart37.xml"/><Relationship Id="rId41" Type="http://schemas.openxmlformats.org/officeDocument/2006/relationships/chart" Target="../charts/chart58.xml"/><Relationship Id="rId54" Type="http://schemas.openxmlformats.org/officeDocument/2006/relationships/chart" Target="../charts/chart71.xml"/><Relationship Id="rId1" Type="http://schemas.openxmlformats.org/officeDocument/2006/relationships/chart" Target="../charts/chart18.xml"/><Relationship Id="rId6" Type="http://schemas.openxmlformats.org/officeDocument/2006/relationships/chart" Target="../charts/chart23.xml"/><Relationship Id="rId15" Type="http://schemas.openxmlformats.org/officeDocument/2006/relationships/chart" Target="../charts/chart32.xml"/><Relationship Id="rId23" Type="http://schemas.openxmlformats.org/officeDocument/2006/relationships/chart" Target="../charts/chart40.xml"/><Relationship Id="rId28" Type="http://schemas.openxmlformats.org/officeDocument/2006/relationships/chart" Target="../charts/chart45.xml"/><Relationship Id="rId36" Type="http://schemas.openxmlformats.org/officeDocument/2006/relationships/chart" Target="../charts/chart53.xml"/><Relationship Id="rId49" Type="http://schemas.openxmlformats.org/officeDocument/2006/relationships/chart" Target="../charts/chart66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79.xml"/><Relationship Id="rId13" Type="http://schemas.openxmlformats.org/officeDocument/2006/relationships/chart" Target="../charts/chart84.xml"/><Relationship Id="rId3" Type="http://schemas.openxmlformats.org/officeDocument/2006/relationships/chart" Target="../charts/chart74.xml"/><Relationship Id="rId7" Type="http://schemas.openxmlformats.org/officeDocument/2006/relationships/chart" Target="../charts/chart78.xml"/><Relationship Id="rId12" Type="http://schemas.openxmlformats.org/officeDocument/2006/relationships/chart" Target="../charts/chart83.xml"/><Relationship Id="rId2" Type="http://schemas.openxmlformats.org/officeDocument/2006/relationships/chart" Target="../charts/chart73.xml"/><Relationship Id="rId1" Type="http://schemas.openxmlformats.org/officeDocument/2006/relationships/chart" Target="../charts/chart72.xml"/><Relationship Id="rId6" Type="http://schemas.openxmlformats.org/officeDocument/2006/relationships/chart" Target="../charts/chart77.xml"/><Relationship Id="rId11" Type="http://schemas.openxmlformats.org/officeDocument/2006/relationships/chart" Target="../charts/chart82.xml"/><Relationship Id="rId5" Type="http://schemas.openxmlformats.org/officeDocument/2006/relationships/chart" Target="../charts/chart76.xml"/><Relationship Id="rId10" Type="http://schemas.openxmlformats.org/officeDocument/2006/relationships/chart" Target="../charts/chart81.xml"/><Relationship Id="rId4" Type="http://schemas.openxmlformats.org/officeDocument/2006/relationships/chart" Target="../charts/chart75.xml"/><Relationship Id="rId9" Type="http://schemas.openxmlformats.org/officeDocument/2006/relationships/chart" Target="../charts/chart80.xml"/><Relationship Id="rId14" Type="http://schemas.openxmlformats.org/officeDocument/2006/relationships/chart" Target="../charts/chart85.xml"/></Relationships>
</file>

<file path=xl/drawings/_rels/drawing5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98.xml"/><Relationship Id="rId18" Type="http://schemas.openxmlformats.org/officeDocument/2006/relationships/chart" Target="../charts/chart103.xml"/><Relationship Id="rId26" Type="http://schemas.openxmlformats.org/officeDocument/2006/relationships/chart" Target="../charts/chart111.xml"/><Relationship Id="rId39" Type="http://schemas.openxmlformats.org/officeDocument/2006/relationships/chart" Target="../charts/chart124.xml"/><Relationship Id="rId21" Type="http://schemas.openxmlformats.org/officeDocument/2006/relationships/chart" Target="../charts/chart106.xml"/><Relationship Id="rId34" Type="http://schemas.openxmlformats.org/officeDocument/2006/relationships/chart" Target="../charts/chart119.xml"/><Relationship Id="rId7" Type="http://schemas.openxmlformats.org/officeDocument/2006/relationships/chart" Target="../charts/chart92.xml"/><Relationship Id="rId2" Type="http://schemas.openxmlformats.org/officeDocument/2006/relationships/chart" Target="../charts/chart87.xml"/><Relationship Id="rId16" Type="http://schemas.openxmlformats.org/officeDocument/2006/relationships/chart" Target="../charts/chart101.xml"/><Relationship Id="rId20" Type="http://schemas.openxmlformats.org/officeDocument/2006/relationships/chart" Target="../charts/chart105.xml"/><Relationship Id="rId29" Type="http://schemas.openxmlformats.org/officeDocument/2006/relationships/chart" Target="../charts/chart114.xml"/><Relationship Id="rId41" Type="http://schemas.openxmlformats.org/officeDocument/2006/relationships/chart" Target="../charts/chart126.xml"/><Relationship Id="rId1" Type="http://schemas.openxmlformats.org/officeDocument/2006/relationships/chart" Target="../charts/chart86.xml"/><Relationship Id="rId6" Type="http://schemas.openxmlformats.org/officeDocument/2006/relationships/chart" Target="../charts/chart91.xml"/><Relationship Id="rId11" Type="http://schemas.openxmlformats.org/officeDocument/2006/relationships/chart" Target="../charts/chart96.xml"/><Relationship Id="rId24" Type="http://schemas.openxmlformats.org/officeDocument/2006/relationships/chart" Target="../charts/chart109.xml"/><Relationship Id="rId32" Type="http://schemas.openxmlformats.org/officeDocument/2006/relationships/chart" Target="../charts/chart117.xml"/><Relationship Id="rId37" Type="http://schemas.openxmlformats.org/officeDocument/2006/relationships/chart" Target="../charts/chart122.xml"/><Relationship Id="rId40" Type="http://schemas.openxmlformats.org/officeDocument/2006/relationships/chart" Target="../charts/chart125.xml"/><Relationship Id="rId5" Type="http://schemas.openxmlformats.org/officeDocument/2006/relationships/chart" Target="../charts/chart90.xml"/><Relationship Id="rId15" Type="http://schemas.openxmlformats.org/officeDocument/2006/relationships/chart" Target="../charts/chart100.xml"/><Relationship Id="rId23" Type="http://schemas.openxmlformats.org/officeDocument/2006/relationships/chart" Target="../charts/chart108.xml"/><Relationship Id="rId28" Type="http://schemas.openxmlformats.org/officeDocument/2006/relationships/chart" Target="../charts/chart113.xml"/><Relationship Id="rId36" Type="http://schemas.openxmlformats.org/officeDocument/2006/relationships/chart" Target="../charts/chart121.xml"/><Relationship Id="rId10" Type="http://schemas.openxmlformats.org/officeDocument/2006/relationships/chart" Target="../charts/chart95.xml"/><Relationship Id="rId19" Type="http://schemas.openxmlformats.org/officeDocument/2006/relationships/chart" Target="../charts/chart104.xml"/><Relationship Id="rId31" Type="http://schemas.openxmlformats.org/officeDocument/2006/relationships/chart" Target="../charts/chart116.xml"/><Relationship Id="rId4" Type="http://schemas.openxmlformats.org/officeDocument/2006/relationships/chart" Target="../charts/chart89.xml"/><Relationship Id="rId9" Type="http://schemas.openxmlformats.org/officeDocument/2006/relationships/chart" Target="../charts/chart94.xml"/><Relationship Id="rId14" Type="http://schemas.openxmlformats.org/officeDocument/2006/relationships/chart" Target="../charts/chart99.xml"/><Relationship Id="rId22" Type="http://schemas.openxmlformats.org/officeDocument/2006/relationships/chart" Target="../charts/chart107.xml"/><Relationship Id="rId27" Type="http://schemas.openxmlformats.org/officeDocument/2006/relationships/chart" Target="../charts/chart112.xml"/><Relationship Id="rId30" Type="http://schemas.openxmlformats.org/officeDocument/2006/relationships/chart" Target="../charts/chart115.xml"/><Relationship Id="rId35" Type="http://schemas.openxmlformats.org/officeDocument/2006/relationships/chart" Target="../charts/chart120.xml"/><Relationship Id="rId8" Type="http://schemas.openxmlformats.org/officeDocument/2006/relationships/chart" Target="../charts/chart93.xml"/><Relationship Id="rId3" Type="http://schemas.openxmlformats.org/officeDocument/2006/relationships/chart" Target="../charts/chart88.xml"/><Relationship Id="rId12" Type="http://schemas.openxmlformats.org/officeDocument/2006/relationships/chart" Target="../charts/chart97.xml"/><Relationship Id="rId17" Type="http://schemas.openxmlformats.org/officeDocument/2006/relationships/chart" Target="../charts/chart102.xml"/><Relationship Id="rId25" Type="http://schemas.openxmlformats.org/officeDocument/2006/relationships/chart" Target="../charts/chart110.xml"/><Relationship Id="rId33" Type="http://schemas.openxmlformats.org/officeDocument/2006/relationships/chart" Target="../charts/chart118.xml"/><Relationship Id="rId38" Type="http://schemas.openxmlformats.org/officeDocument/2006/relationships/chart" Target="../charts/chart12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8.xml"/><Relationship Id="rId1" Type="http://schemas.openxmlformats.org/officeDocument/2006/relationships/chart" Target="../charts/chart127.xml"/></Relationships>
</file>

<file path=xl/drawings/_rels/drawing7.xml.rels><?xml version="1.0" encoding="UTF-8" standalone="yes"?>
<Relationships xmlns="http://schemas.openxmlformats.org/package/2006/relationships"><Relationship Id="rId13" Type="http://schemas.openxmlformats.org/officeDocument/2006/relationships/chart" Target="../charts/chart141.xml"/><Relationship Id="rId18" Type="http://schemas.openxmlformats.org/officeDocument/2006/relationships/chart" Target="../charts/chart146.xml"/><Relationship Id="rId26" Type="http://schemas.openxmlformats.org/officeDocument/2006/relationships/chart" Target="../charts/chart154.xml"/><Relationship Id="rId39" Type="http://schemas.openxmlformats.org/officeDocument/2006/relationships/chart" Target="../charts/chart167.xml"/><Relationship Id="rId21" Type="http://schemas.openxmlformats.org/officeDocument/2006/relationships/chart" Target="../charts/chart149.xml"/><Relationship Id="rId34" Type="http://schemas.openxmlformats.org/officeDocument/2006/relationships/chart" Target="../charts/chart162.xml"/><Relationship Id="rId42" Type="http://schemas.openxmlformats.org/officeDocument/2006/relationships/chart" Target="../charts/chart170.xml"/><Relationship Id="rId7" Type="http://schemas.openxmlformats.org/officeDocument/2006/relationships/chart" Target="../charts/chart135.xml"/><Relationship Id="rId2" Type="http://schemas.openxmlformats.org/officeDocument/2006/relationships/chart" Target="../charts/chart130.xml"/><Relationship Id="rId16" Type="http://schemas.openxmlformats.org/officeDocument/2006/relationships/chart" Target="../charts/chart144.xml"/><Relationship Id="rId20" Type="http://schemas.openxmlformats.org/officeDocument/2006/relationships/chart" Target="../charts/chart148.xml"/><Relationship Id="rId29" Type="http://schemas.openxmlformats.org/officeDocument/2006/relationships/chart" Target="../charts/chart157.xml"/><Relationship Id="rId41" Type="http://schemas.openxmlformats.org/officeDocument/2006/relationships/chart" Target="../charts/chart169.xml"/><Relationship Id="rId1" Type="http://schemas.openxmlformats.org/officeDocument/2006/relationships/chart" Target="../charts/chart129.xml"/><Relationship Id="rId6" Type="http://schemas.openxmlformats.org/officeDocument/2006/relationships/chart" Target="../charts/chart134.xml"/><Relationship Id="rId11" Type="http://schemas.openxmlformats.org/officeDocument/2006/relationships/chart" Target="../charts/chart139.xml"/><Relationship Id="rId24" Type="http://schemas.openxmlformats.org/officeDocument/2006/relationships/chart" Target="../charts/chart152.xml"/><Relationship Id="rId32" Type="http://schemas.openxmlformats.org/officeDocument/2006/relationships/chart" Target="../charts/chart160.xml"/><Relationship Id="rId37" Type="http://schemas.openxmlformats.org/officeDocument/2006/relationships/chart" Target="../charts/chart165.xml"/><Relationship Id="rId40" Type="http://schemas.openxmlformats.org/officeDocument/2006/relationships/chart" Target="../charts/chart168.xml"/><Relationship Id="rId5" Type="http://schemas.openxmlformats.org/officeDocument/2006/relationships/chart" Target="../charts/chart133.xml"/><Relationship Id="rId15" Type="http://schemas.openxmlformats.org/officeDocument/2006/relationships/chart" Target="../charts/chart143.xml"/><Relationship Id="rId23" Type="http://schemas.openxmlformats.org/officeDocument/2006/relationships/chart" Target="../charts/chart151.xml"/><Relationship Id="rId28" Type="http://schemas.openxmlformats.org/officeDocument/2006/relationships/chart" Target="../charts/chart156.xml"/><Relationship Id="rId36" Type="http://schemas.openxmlformats.org/officeDocument/2006/relationships/chart" Target="../charts/chart164.xml"/><Relationship Id="rId10" Type="http://schemas.openxmlformats.org/officeDocument/2006/relationships/chart" Target="../charts/chart138.xml"/><Relationship Id="rId19" Type="http://schemas.openxmlformats.org/officeDocument/2006/relationships/chart" Target="../charts/chart147.xml"/><Relationship Id="rId31" Type="http://schemas.openxmlformats.org/officeDocument/2006/relationships/chart" Target="../charts/chart159.xml"/><Relationship Id="rId4" Type="http://schemas.openxmlformats.org/officeDocument/2006/relationships/chart" Target="../charts/chart132.xml"/><Relationship Id="rId9" Type="http://schemas.openxmlformats.org/officeDocument/2006/relationships/chart" Target="../charts/chart137.xml"/><Relationship Id="rId14" Type="http://schemas.openxmlformats.org/officeDocument/2006/relationships/chart" Target="../charts/chart142.xml"/><Relationship Id="rId22" Type="http://schemas.openxmlformats.org/officeDocument/2006/relationships/chart" Target="../charts/chart150.xml"/><Relationship Id="rId27" Type="http://schemas.openxmlformats.org/officeDocument/2006/relationships/chart" Target="../charts/chart155.xml"/><Relationship Id="rId30" Type="http://schemas.openxmlformats.org/officeDocument/2006/relationships/chart" Target="../charts/chart158.xml"/><Relationship Id="rId35" Type="http://schemas.openxmlformats.org/officeDocument/2006/relationships/chart" Target="../charts/chart163.xml"/><Relationship Id="rId8" Type="http://schemas.openxmlformats.org/officeDocument/2006/relationships/chart" Target="../charts/chart136.xml"/><Relationship Id="rId3" Type="http://schemas.openxmlformats.org/officeDocument/2006/relationships/chart" Target="../charts/chart131.xml"/><Relationship Id="rId12" Type="http://schemas.openxmlformats.org/officeDocument/2006/relationships/chart" Target="../charts/chart140.xml"/><Relationship Id="rId17" Type="http://schemas.openxmlformats.org/officeDocument/2006/relationships/chart" Target="../charts/chart145.xml"/><Relationship Id="rId25" Type="http://schemas.openxmlformats.org/officeDocument/2006/relationships/chart" Target="../charts/chart153.xml"/><Relationship Id="rId33" Type="http://schemas.openxmlformats.org/officeDocument/2006/relationships/chart" Target="../charts/chart161.xml"/><Relationship Id="rId38" Type="http://schemas.openxmlformats.org/officeDocument/2006/relationships/chart" Target="../charts/chart16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</xdr:colOff>
      <xdr:row>8</xdr:row>
      <xdr:rowOff>133350</xdr:rowOff>
    </xdr:from>
    <xdr:to>
      <xdr:col>16</xdr:col>
      <xdr:colOff>304800</xdr:colOff>
      <xdr:row>25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C9009BDB-9F98-43FA-A2E1-B3801454DB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0</xdr:colOff>
      <xdr:row>27</xdr:row>
      <xdr:rowOff>0</xdr:rowOff>
    </xdr:from>
    <xdr:to>
      <xdr:col>16</xdr:col>
      <xdr:colOff>566738</xdr:colOff>
      <xdr:row>43</xdr:row>
      <xdr:rowOff>152400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B38CE18-A53C-4FAA-A971-529B7CFCFAE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</xdr:col>
      <xdr:colOff>442912</xdr:colOff>
      <xdr:row>41</xdr:row>
      <xdr:rowOff>9525</xdr:rowOff>
    </xdr:from>
    <xdr:to>
      <xdr:col>11</xdr:col>
      <xdr:colOff>119062</xdr:colOff>
      <xdr:row>58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5BC0ED4-2054-4325-B31C-7DCD91983E9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</xdr:row>
      <xdr:rowOff>38100</xdr:rowOff>
    </xdr:from>
    <xdr:to>
      <xdr:col>11</xdr:col>
      <xdr:colOff>285750</xdr:colOff>
      <xdr:row>13</xdr:row>
      <xdr:rowOff>152400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D17A1579-7872-46B9-A82A-3EA2E3C887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14</xdr:row>
      <xdr:rowOff>0</xdr:rowOff>
    </xdr:from>
    <xdr:to>
      <xdr:col>12</xdr:col>
      <xdr:colOff>95250</xdr:colOff>
      <xdr:row>30</xdr:row>
      <xdr:rowOff>28575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C52CD112-8720-4132-B9B3-245F533E144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7</xdr:col>
      <xdr:colOff>0</xdr:colOff>
      <xdr:row>30</xdr:row>
      <xdr:rowOff>0</xdr:rowOff>
    </xdr:from>
    <xdr:to>
      <xdr:col>12</xdr:col>
      <xdr:colOff>95250</xdr:colOff>
      <xdr:row>46</xdr:row>
      <xdr:rowOff>28575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724C071-6A57-4439-8C3F-FA179799F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0</xdr:colOff>
      <xdr:row>46</xdr:row>
      <xdr:rowOff>0</xdr:rowOff>
    </xdr:from>
    <xdr:to>
      <xdr:col>12</xdr:col>
      <xdr:colOff>95250</xdr:colOff>
      <xdr:row>62</xdr:row>
      <xdr:rowOff>28575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F58C2F3-6CC3-4325-9352-CD9FF73A6ED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7</xdr:col>
      <xdr:colOff>0</xdr:colOff>
      <xdr:row>62</xdr:row>
      <xdr:rowOff>0</xdr:rowOff>
    </xdr:from>
    <xdr:to>
      <xdr:col>12</xdr:col>
      <xdr:colOff>95250</xdr:colOff>
      <xdr:row>78</xdr:row>
      <xdr:rowOff>28575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B249C9F-DAFD-424B-A33D-B9E10B243D4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12</xdr:col>
      <xdr:colOff>0</xdr:colOff>
      <xdr:row>14</xdr:row>
      <xdr:rowOff>0</xdr:rowOff>
    </xdr:from>
    <xdr:to>
      <xdr:col>17</xdr:col>
      <xdr:colOff>95250</xdr:colOff>
      <xdr:row>30</xdr:row>
      <xdr:rowOff>28575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13033233-FBD2-49A0-AB1B-F1D308E381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12</xdr:col>
      <xdr:colOff>0</xdr:colOff>
      <xdr:row>30</xdr:row>
      <xdr:rowOff>0</xdr:rowOff>
    </xdr:from>
    <xdr:to>
      <xdr:col>17</xdr:col>
      <xdr:colOff>95250</xdr:colOff>
      <xdr:row>46</xdr:row>
      <xdr:rowOff>28575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15D2B3DB-4F5A-4264-A13F-A1F76E59FF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12</xdr:col>
      <xdr:colOff>0</xdr:colOff>
      <xdr:row>46</xdr:row>
      <xdr:rowOff>0</xdr:rowOff>
    </xdr:from>
    <xdr:to>
      <xdr:col>17</xdr:col>
      <xdr:colOff>95250</xdr:colOff>
      <xdr:row>62</xdr:row>
      <xdr:rowOff>28575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E0AEA256-4B49-405D-A9FC-408E7560595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12</xdr:col>
      <xdr:colOff>0</xdr:colOff>
      <xdr:row>62</xdr:row>
      <xdr:rowOff>0</xdr:rowOff>
    </xdr:from>
    <xdr:to>
      <xdr:col>17</xdr:col>
      <xdr:colOff>95250</xdr:colOff>
      <xdr:row>78</xdr:row>
      <xdr:rowOff>28575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30BB8E2B-9489-41D1-815F-3369FA0FD32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0</xdr:colOff>
      <xdr:row>1</xdr:row>
      <xdr:rowOff>0</xdr:rowOff>
    </xdr:from>
    <xdr:to>
      <xdr:col>17</xdr:col>
      <xdr:colOff>95250</xdr:colOff>
      <xdr:row>13</xdr:row>
      <xdr:rowOff>114300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BF1061A8-9B8B-4D77-B291-1A8320937A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17</xdr:col>
      <xdr:colOff>0</xdr:colOff>
      <xdr:row>14</xdr:row>
      <xdr:rowOff>0</xdr:rowOff>
    </xdr:from>
    <xdr:to>
      <xdr:col>22</xdr:col>
      <xdr:colOff>95250</xdr:colOff>
      <xdr:row>30</xdr:row>
      <xdr:rowOff>28575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596D887D-F358-42D8-B221-8F2A5CA4E43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30</xdr:row>
      <xdr:rowOff>0</xdr:rowOff>
    </xdr:from>
    <xdr:to>
      <xdr:col>22</xdr:col>
      <xdr:colOff>95250</xdr:colOff>
      <xdr:row>46</xdr:row>
      <xdr:rowOff>28575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71257F19-1E9D-42ED-9496-D50CC9C6644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17</xdr:col>
      <xdr:colOff>0</xdr:colOff>
      <xdr:row>46</xdr:row>
      <xdr:rowOff>0</xdr:rowOff>
    </xdr:from>
    <xdr:to>
      <xdr:col>22</xdr:col>
      <xdr:colOff>95250</xdr:colOff>
      <xdr:row>62</xdr:row>
      <xdr:rowOff>28575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B93E2B3F-1540-4E63-881E-2E73885C266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18</xdr:col>
      <xdr:colOff>0</xdr:colOff>
      <xdr:row>1</xdr:row>
      <xdr:rowOff>0</xdr:rowOff>
    </xdr:from>
    <xdr:to>
      <xdr:col>23</xdr:col>
      <xdr:colOff>95250</xdr:colOff>
      <xdr:row>13</xdr:row>
      <xdr:rowOff>114300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D75BCF14-E750-4121-B8F6-F587D4A7E0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104775</xdr:colOff>
      <xdr:row>336</xdr:row>
      <xdr:rowOff>57150</xdr:rowOff>
    </xdr:from>
    <xdr:to>
      <xdr:col>9</xdr:col>
      <xdr:colOff>381000</xdr:colOff>
      <xdr:row>350</xdr:row>
      <xdr:rowOff>123825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ED6894F9-D88F-469B-81F2-06251AF938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336</xdr:row>
      <xdr:rowOff>0</xdr:rowOff>
    </xdr:from>
    <xdr:to>
      <xdr:col>13</xdr:col>
      <xdr:colOff>276225</xdr:colOff>
      <xdr:row>350</xdr:row>
      <xdr:rowOff>66675</xdr:rowOff>
    </xdr:to>
    <xdr:graphicFrame macro="">
      <xdr:nvGraphicFramePr>
        <xdr:cNvPr id="3" name="Gráfico 4">
          <a:extLst>
            <a:ext uri="{FF2B5EF4-FFF2-40B4-BE49-F238E27FC236}">
              <a16:creationId xmlns:a16="http://schemas.microsoft.com/office/drawing/2014/main" id="{44024E54-AD81-46CE-AABC-5FEDA945156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0</xdr:colOff>
      <xdr:row>336</xdr:row>
      <xdr:rowOff>0</xdr:rowOff>
    </xdr:from>
    <xdr:to>
      <xdr:col>17</xdr:col>
      <xdr:colOff>276225</xdr:colOff>
      <xdr:row>350</xdr:row>
      <xdr:rowOff>66675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A9D1026D-0FD1-49FD-BD8E-1B6C00A3DC6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0</xdr:colOff>
      <xdr:row>326</xdr:row>
      <xdr:rowOff>57150</xdr:rowOff>
    </xdr:from>
    <xdr:to>
      <xdr:col>9</xdr:col>
      <xdr:colOff>276225</xdr:colOff>
      <xdr:row>335</xdr:row>
      <xdr:rowOff>123825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600190A9-F43B-4A87-89E9-B153B097A31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466725</xdr:colOff>
      <xdr:row>311</xdr:row>
      <xdr:rowOff>152400</xdr:rowOff>
    </xdr:from>
    <xdr:to>
      <xdr:col>13</xdr:col>
      <xdr:colOff>133350</xdr:colOff>
      <xdr:row>326</xdr:row>
      <xdr:rowOff>57150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DC038F77-C778-46A5-AEFB-21D4FF03E2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312</xdr:row>
      <xdr:rowOff>0</xdr:rowOff>
    </xdr:from>
    <xdr:to>
      <xdr:col>9</xdr:col>
      <xdr:colOff>276225</xdr:colOff>
      <xdr:row>326</xdr:row>
      <xdr:rowOff>66675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FDD3405A-692D-49B5-A2A6-003F04DC047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457200</xdr:colOff>
      <xdr:row>326</xdr:row>
      <xdr:rowOff>57150</xdr:rowOff>
    </xdr:from>
    <xdr:to>
      <xdr:col>13</xdr:col>
      <xdr:colOff>123825</xdr:colOff>
      <xdr:row>335</xdr:row>
      <xdr:rowOff>123825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7D9EF215-147F-40CC-ACD4-8234DA4A7D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466725</xdr:colOff>
      <xdr:row>362</xdr:row>
      <xdr:rowOff>0</xdr:rowOff>
    </xdr:from>
    <xdr:to>
      <xdr:col>13</xdr:col>
      <xdr:colOff>133350</xdr:colOff>
      <xdr:row>372</xdr:row>
      <xdr:rowOff>70402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460E622F-F7CF-4D49-9CD5-79E673BC9B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5</xdr:col>
      <xdr:colOff>612913</xdr:colOff>
      <xdr:row>362</xdr:row>
      <xdr:rowOff>13252</xdr:rowOff>
    </xdr:from>
    <xdr:to>
      <xdr:col>9</xdr:col>
      <xdr:colOff>276225</xdr:colOff>
      <xdr:row>372</xdr:row>
      <xdr:rowOff>79927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9B1391D1-9A92-442A-BD33-BBBDB865481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5</xdr:col>
      <xdr:colOff>612913</xdr:colOff>
      <xdr:row>373</xdr:row>
      <xdr:rowOff>0</xdr:rowOff>
    </xdr:from>
    <xdr:to>
      <xdr:col>9</xdr:col>
      <xdr:colOff>276225</xdr:colOff>
      <xdr:row>383</xdr:row>
      <xdr:rowOff>66675</xdr:rowOff>
    </xdr:to>
    <xdr:graphicFrame macro="">
      <xdr:nvGraphicFramePr>
        <xdr:cNvPr id="11" name="Gráfico 12">
          <a:extLst>
            <a:ext uri="{FF2B5EF4-FFF2-40B4-BE49-F238E27FC236}">
              <a16:creationId xmlns:a16="http://schemas.microsoft.com/office/drawing/2014/main" id="{EDE4B8A8-7732-44DB-9A7B-8EE5E128D8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5</xdr:col>
      <xdr:colOff>49695</xdr:colOff>
      <xdr:row>99</xdr:row>
      <xdr:rowOff>0</xdr:rowOff>
    </xdr:from>
    <xdr:to>
      <xdr:col>8</xdr:col>
      <xdr:colOff>325920</xdr:colOff>
      <xdr:row>109</xdr:row>
      <xdr:rowOff>66675</xdr:rowOff>
    </xdr:to>
    <xdr:graphicFrame macro="">
      <xdr:nvGraphicFramePr>
        <xdr:cNvPr id="12" name="Gráfico 13">
          <a:extLst>
            <a:ext uri="{FF2B5EF4-FFF2-40B4-BE49-F238E27FC236}">
              <a16:creationId xmlns:a16="http://schemas.microsoft.com/office/drawing/2014/main" id="{429A3B7B-5AEB-481B-AA88-C0360285F77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9</xdr:col>
      <xdr:colOff>0</xdr:colOff>
      <xdr:row>99</xdr:row>
      <xdr:rowOff>0</xdr:rowOff>
    </xdr:from>
    <xdr:to>
      <xdr:col>12</xdr:col>
      <xdr:colOff>276226</xdr:colOff>
      <xdr:row>109</xdr:row>
      <xdr:rowOff>66675</xdr:rowOff>
    </xdr:to>
    <xdr:graphicFrame macro="">
      <xdr:nvGraphicFramePr>
        <xdr:cNvPr id="13" name="Gráfico 15">
          <a:extLst>
            <a:ext uri="{FF2B5EF4-FFF2-40B4-BE49-F238E27FC236}">
              <a16:creationId xmlns:a16="http://schemas.microsoft.com/office/drawing/2014/main" id="{5FBDC4C1-26F5-44AB-AEC1-F41EA8DF80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5</xdr:col>
      <xdr:colOff>0</xdr:colOff>
      <xdr:row>110</xdr:row>
      <xdr:rowOff>0</xdr:rowOff>
    </xdr:from>
    <xdr:to>
      <xdr:col>8</xdr:col>
      <xdr:colOff>276225</xdr:colOff>
      <xdr:row>120</xdr:row>
      <xdr:rowOff>66675</xdr:rowOff>
    </xdr:to>
    <xdr:graphicFrame macro="">
      <xdr:nvGraphicFramePr>
        <xdr:cNvPr id="14" name="Gráfico 16">
          <a:extLst>
            <a:ext uri="{FF2B5EF4-FFF2-40B4-BE49-F238E27FC236}">
              <a16:creationId xmlns:a16="http://schemas.microsoft.com/office/drawing/2014/main" id="{4ACFC461-89B2-4F8C-B5EA-45990CD5AEE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9</xdr:col>
      <xdr:colOff>0</xdr:colOff>
      <xdr:row>110</xdr:row>
      <xdr:rowOff>0</xdr:rowOff>
    </xdr:from>
    <xdr:to>
      <xdr:col>12</xdr:col>
      <xdr:colOff>276226</xdr:colOff>
      <xdr:row>120</xdr:row>
      <xdr:rowOff>66675</xdr:rowOff>
    </xdr:to>
    <xdr:graphicFrame macro="">
      <xdr:nvGraphicFramePr>
        <xdr:cNvPr id="15" name="Gráfico 17">
          <a:extLst>
            <a:ext uri="{FF2B5EF4-FFF2-40B4-BE49-F238E27FC236}">
              <a16:creationId xmlns:a16="http://schemas.microsoft.com/office/drawing/2014/main" id="{3725DE91-A0CC-4412-86A6-A0CAE5E86E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5</xdr:col>
      <xdr:colOff>24848</xdr:colOff>
      <xdr:row>120</xdr:row>
      <xdr:rowOff>157369</xdr:rowOff>
    </xdr:from>
    <xdr:to>
      <xdr:col>8</xdr:col>
      <xdr:colOff>301073</xdr:colOff>
      <xdr:row>131</xdr:row>
      <xdr:rowOff>58391</xdr:rowOff>
    </xdr:to>
    <xdr:graphicFrame macro="">
      <xdr:nvGraphicFramePr>
        <xdr:cNvPr id="16" name="Gráfico 18">
          <a:extLst>
            <a:ext uri="{FF2B5EF4-FFF2-40B4-BE49-F238E27FC236}">
              <a16:creationId xmlns:a16="http://schemas.microsoft.com/office/drawing/2014/main" id="{F0E75B0E-06B9-46D8-A089-719FA848BE0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5</xdr:col>
      <xdr:colOff>463827</xdr:colOff>
      <xdr:row>69</xdr:row>
      <xdr:rowOff>107674</xdr:rowOff>
    </xdr:from>
    <xdr:to>
      <xdr:col>9</xdr:col>
      <xdr:colOff>127139</xdr:colOff>
      <xdr:row>80</xdr:row>
      <xdr:rowOff>8696</xdr:rowOff>
    </xdr:to>
    <xdr:graphicFrame macro="">
      <xdr:nvGraphicFramePr>
        <xdr:cNvPr id="17" name="Gráfico 19">
          <a:extLst>
            <a:ext uri="{FF2B5EF4-FFF2-40B4-BE49-F238E27FC236}">
              <a16:creationId xmlns:a16="http://schemas.microsoft.com/office/drawing/2014/main" id="{076DF292-5230-4084-B8EE-1CC0ABDD30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5</xdr:col>
      <xdr:colOff>82826</xdr:colOff>
      <xdr:row>83</xdr:row>
      <xdr:rowOff>91108</xdr:rowOff>
    </xdr:from>
    <xdr:to>
      <xdr:col>8</xdr:col>
      <xdr:colOff>359051</xdr:colOff>
      <xdr:row>95</xdr:row>
      <xdr:rowOff>157783</xdr:rowOff>
    </xdr:to>
    <xdr:graphicFrame macro="">
      <xdr:nvGraphicFramePr>
        <xdr:cNvPr id="18" name="Gráfico 20">
          <a:extLst>
            <a:ext uri="{FF2B5EF4-FFF2-40B4-BE49-F238E27FC236}">
              <a16:creationId xmlns:a16="http://schemas.microsoft.com/office/drawing/2014/main" id="{2A1FE5E4-2F99-4EED-ACBF-7D3D8781FAB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10</xdr:col>
      <xdr:colOff>0</xdr:colOff>
      <xdr:row>69</xdr:row>
      <xdr:rowOff>0</xdr:rowOff>
    </xdr:from>
    <xdr:to>
      <xdr:col>13</xdr:col>
      <xdr:colOff>276226</xdr:colOff>
      <xdr:row>79</xdr:row>
      <xdr:rowOff>66674</xdr:rowOff>
    </xdr:to>
    <xdr:graphicFrame macro="">
      <xdr:nvGraphicFramePr>
        <xdr:cNvPr id="19" name="Gráfico 21">
          <a:extLst>
            <a:ext uri="{FF2B5EF4-FFF2-40B4-BE49-F238E27FC236}">
              <a16:creationId xmlns:a16="http://schemas.microsoft.com/office/drawing/2014/main" id="{CCD682A6-C28A-4FB7-A957-43D5E13CBD7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11</xdr:col>
      <xdr:colOff>347870</xdr:colOff>
      <xdr:row>79</xdr:row>
      <xdr:rowOff>149087</xdr:rowOff>
    </xdr:from>
    <xdr:to>
      <xdr:col>15</xdr:col>
      <xdr:colOff>11183</xdr:colOff>
      <xdr:row>92</xdr:row>
      <xdr:rowOff>50109</xdr:rowOff>
    </xdr:to>
    <xdr:graphicFrame macro="">
      <xdr:nvGraphicFramePr>
        <xdr:cNvPr id="20" name="Gráfico 22">
          <a:extLst>
            <a:ext uri="{FF2B5EF4-FFF2-40B4-BE49-F238E27FC236}">
              <a16:creationId xmlns:a16="http://schemas.microsoft.com/office/drawing/2014/main" id="{AFABFA07-9E17-4548-BC96-5C28F080463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5</xdr:col>
      <xdr:colOff>49695</xdr:colOff>
      <xdr:row>161</xdr:row>
      <xdr:rowOff>0</xdr:rowOff>
    </xdr:from>
    <xdr:to>
      <xdr:col>8</xdr:col>
      <xdr:colOff>325920</xdr:colOff>
      <xdr:row>171</xdr:row>
      <xdr:rowOff>66674</xdr:rowOff>
    </xdr:to>
    <xdr:graphicFrame macro="">
      <xdr:nvGraphicFramePr>
        <xdr:cNvPr id="21" name="Gráfico 23">
          <a:extLst>
            <a:ext uri="{FF2B5EF4-FFF2-40B4-BE49-F238E27FC236}">
              <a16:creationId xmlns:a16="http://schemas.microsoft.com/office/drawing/2014/main" id="{B6EF398B-C996-4DE3-8C66-5B5C361EEE9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9</xdr:col>
      <xdr:colOff>0</xdr:colOff>
      <xdr:row>161</xdr:row>
      <xdr:rowOff>0</xdr:rowOff>
    </xdr:from>
    <xdr:to>
      <xdr:col>12</xdr:col>
      <xdr:colOff>276226</xdr:colOff>
      <xdr:row>171</xdr:row>
      <xdr:rowOff>66674</xdr:rowOff>
    </xdr:to>
    <xdr:graphicFrame macro="">
      <xdr:nvGraphicFramePr>
        <xdr:cNvPr id="22" name="Gráfico 24">
          <a:extLst>
            <a:ext uri="{FF2B5EF4-FFF2-40B4-BE49-F238E27FC236}">
              <a16:creationId xmlns:a16="http://schemas.microsoft.com/office/drawing/2014/main" id="{64CC7CB5-9FF1-4A86-AA2F-4B8C552F06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5</xdr:col>
      <xdr:colOff>132522</xdr:colOff>
      <xdr:row>172</xdr:row>
      <xdr:rowOff>8283</xdr:rowOff>
    </xdr:from>
    <xdr:to>
      <xdr:col>8</xdr:col>
      <xdr:colOff>408747</xdr:colOff>
      <xdr:row>182</xdr:row>
      <xdr:rowOff>74957</xdr:rowOff>
    </xdr:to>
    <xdr:graphicFrame macro="">
      <xdr:nvGraphicFramePr>
        <xdr:cNvPr id="23" name="Gráfico 25">
          <a:extLst>
            <a:ext uri="{FF2B5EF4-FFF2-40B4-BE49-F238E27FC236}">
              <a16:creationId xmlns:a16="http://schemas.microsoft.com/office/drawing/2014/main" id="{EB423FE8-CAC5-4049-962E-9DB47220BD0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9</xdr:col>
      <xdr:colOff>0</xdr:colOff>
      <xdr:row>172</xdr:row>
      <xdr:rowOff>0</xdr:rowOff>
    </xdr:from>
    <xdr:to>
      <xdr:col>12</xdr:col>
      <xdr:colOff>276226</xdr:colOff>
      <xdr:row>182</xdr:row>
      <xdr:rowOff>66674</xdr:rowOff>
    </xdr:to>
    <xdr:graphicFrame macro="">
      <xdr:nvGraphicFramePr>
        <xdr:cNvPr id="24" name="Gráfico 26">
          <a:extLst>
            <a:ext uri="{FF2B5EF4-FFF2-40B4-BE49-F238E27FC236}">
              <a16:creationId xmlns:a16="http://schemas.microsoft.com/office/drawing/2014/main" id="{CD3D08AF-5682-4BA5-B201-635E93E0A7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5</xdr:col>
      <xdr:colOff>422413</xdr:colOff>
      <xdr:row>183</xdr:row>
      <xdr:rowOff>16565</xdr:rowOff>
    </xdr:from>
    <xdr:to>
      <xdr:col>9</xdr:col>
      <xdr:colOff>85725</xdr:colOff>
      <xdr:row>193</xdr:row>
      <xdr:rowOff>83239</xdr:rowOff>
    </xdr:to>
    <xdr:graphicFrame macro="">
      <xdr:nvGraphicFramePr>
        <xdr:cNvPr id="25" name="Gráfico 27">
          <a:extLst>
            <a:ext uri="{FF2B5EF4-FFF2-40B4-BE49-F238E27FC236}">
              <a16:creationId xmlns:a16="http://schemas.microsoft.com/office/drawing/2014/main" id="{4829FCD2-100A-438F-A05F-82D755A4F0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5</xdr:col>
      <xdr:colOff>66261</xdr:colOff>
      <xdr:row>133</xdr:row>
      <xdr:rowOff>0</xdr:rowOff>
    </xdr:from>
    <xdr:to>
      <xdr:col>8</xdr:col>
      <xdr:colOff>342486</xdr:colOff>
      <xdr:row>145</xdr:row>
      <xdr:rowOff>66675</xdr:rowOff>
    </xdr:to>
    <xdr:graphicFrame macro="">
      <xdr:nvGraphicFramePr>
        <xdr:cNvPr id="26" name="Gráfico 28">
          <a:extLst>
            <a:ext uri="{FF2B5EF4-FFF2-40B4-BE49-F238E27FC236}">
              <a16:creationId xmlns:a16="http://schemas.microsoft.com/office/drawing/2014/main" id="{B4908078-3A02-468B-A57C-69A53A72094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8</xdr:col>
      <xdr:colOff>563218</xdr:colOff>
      <xdr:row>133</xdr:row>
      <xdr:rowOff>0</xdr:rowOff>
    </xdr:from>
    <xdr:to>
      <xdr:col>12</xdr:col>
      <xdr:colOff>226531</xdr:colOff>
      <xdr:row>145</xdr:row>
      <xdr:rowOff>66675</xdr:rowOff>
    </xdr:to>
    <xdr:graphicFrame macro="">
      <xdr:nvGraphicFramePr>
        <xdr:cNvPr id="27" name="Gráfico 29">
          <a:extLst>
            <a:ext uri="{FF2B5EF4-FFF2-40B4-BE49-F238E27FC236}">
              <a16:creationId xmlns:a16="http://schemas.microsoft.com/office/drawing/2014/main" id="{130E2578-9775-496D-88AA-967AF69267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5</xdr:col>
      <xdr:colOff>74543</xdr:colOff>
      <xdr:row>145</xdr:row>
      <xdr:rowOff>157370</xdr:rowOff>
    </xdr:from>
    <xdr:to>
      <xdr:col>8</xdr:col>
      <xdr:colOff>350768</xdr:colOff>
      <xdr:row>156</xdr:row>
      <xdr:rowOff>58392</xdr:rowOff>
    </xdr:to>
    <xdr:graphicFrame macro="">
      <xdr:nvGraphicFramePr>
        <xdr:cNvPr id="28" name="Gráfico 30">
          <a:extLst>
            <a:ext uri="{FF2B5EF4-FFF2-40B4-BE49-F238E27FC236}">
              <a16:creationId xmlns:a16="http://schemas.microsoft.com/office/drawing/2014/main" id="{09CC03DB-649C-4A90-AD89-1486DD34CD5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9</xdr:col>
      <xdr:colOff>0</xdr:colOff>
      <xdr:row>146</xdr:row>
      <xdr:rowOff>0</xdr:rowOff>
    </xdr:from>
    <xdr:to>
      <xdr:col>12</xdr:col>
      <xdr:colOff>276226</xdr:colOff>
      <xdr:row>156</xdr:row>
      <xdr:rowOff>66674</xdr:rowOff>
    </xdr:to>
    <xdr:graphicFrame macro="">
      <xdr:nvGraphicFramePr>
        <xdr:cNvPr id="29" name="Gráfico 31">
          <a:extLst>
            <a:ext uri="{FF2B5EF4-FFF2-40B4-BE49-F238E27FC236}">
              <a16:creationId xmlns:a16="http://schemas.microsoft.com/office/drawing/2014/main" id="{13B42A80-4CD1-439D-895E-755D4B1F16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6</xdr:col>
      <xdr:colOff>115956</xdr:colOff>
      <xdr:row>8</xdr:row>
      <xdr:rowOff>140804</xdr:rowOff>
    </xdr:from>
    <xdr:to>
      <xdr:col>9</xdr:col>
      <xdr:colOff>604630</xdr:colOff>
      <xdr:row>19</xdr:row>
      <xdr:rowOff>41826</xdr:rowOff>
    </xdr:to>
    <xdr:graphicFrame macro="">
      <xdr:nvGraphicFramePr>
        <xdr:cNvPr id="30" name="Gráfico 32">
          <a:extLst>
            <a:ext uri="{FF2B5EF4-FFF2-40B4-BE49-F238E27FC236}">
              <a16:creationId xmlns:a16="http://schemas.microsoft.com/office/drawing/2014/main" id="{32BEFA40-9698-4E6C-99A5-E6FA919156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10</xdr:col>
      <xdr:colOff>33130</xdr:colOff>
      <xdr:row>8</xdr:row>
      <xdr:rowOff>149087</xdr:rowOff>
    </xdr:from>
    <xdr:to>
      <xdr:col>13</xdr:col>
      <xdr:colOff>521805</xdr:colOff>
      <xdr:row>19</xdr:row>
      <xdr:rowOff>50109</xdr:rowOff>
    </xdr:to>
    <xdr:graphicFrame macro="">
      <xdr:nvGraphicFramePr>
        <xdr:cNvPr id="31" name="Gráfico 34">
          <a:extLst>
            <a:ext uri="{FF2B5EF4-FFF2-40B4-BE49-F238E27FC236}">
              <a16:creationId xmlns:a16="http://schemas.microsoft.com/office/drawing/2014/main" id="{5AF03F0E-B567-4083-9DB6-5DC0BAB0CD3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5</xdr:col>
      <xdr:colOff>612913</xdr:colOff>
      <xdr:row>20</xdr:row>
      <xdr:rowOff>0</xdr:rowOff>
    </xdr:from>
    <xdr:to>
      <xdr:col>9</xdr:col>
      <xdr:colOff>488674</xdr:colOff>
      <xdr:row>30</xdr:row>
      <xdr:rowOff>66675</xdr:rowOff>
    </xdr:to>
    <xdr:graphicFrame macro="">
      <xdr:nvGraphicFramePr>
        <xdr:cNvPr id="32" name="Gráfico 35">
          <a:extLst>
            <a:ext uri="{FF2B5EF4-FFF2-40B4-BE49-F238E27FC236}">
              <a16:creationId xmlns:a16="http://schemas.microsoft.com/office/drawing/2014/main" id="{518C1825-6A67-44E2-99AD-5B42D4EC518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10</xdr:col>
      <xdr:colOff>0</xdr:colOff>
      <xdr:row>20</xdr:row>
      <xdr:rowOff>0</xdr:rowOff>
    </xdr:from>
    <xdr:to>
      <xdr:col>13</xdr:col>
      <xdr:colOff>488675</xdr:colOff>
      <xdr:row>30</xdr:row>
      <xdr:rowOff>66675</xdr:rowOff>
    </xdr:to>
    <xdr:graphicFrame macro="">
      <xdr:nvGraphicFramePr>
        <xdr:cNvPr id="33" name="Gráfico 36">
          <a:extLst>
            <a:ext uri="{FF2B5EF4-FFF2-40B4-BE49-F238E27FC236}">
              <a16:creationId xmlns:a16="http://schemas.microsoft.com/office/drawing/2014/main" id="{2F78B938-D04E-4946-8FC5-11B1E40555A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5</xdr:col>
      <xdr:colOff>612913</xdr:colOff>
      <xdr:row>31</xdr:row>
      <xdr:rowOff>0</xdr:rowOff>
    </xdr:from>
    <xdr:to>
      <xdr:col>9</xdr:col>
      <xdr:colOff>488674</xdr:colOff>
      <xdr:row>41</xdr:row>
      <xdr:rowOff>66675</xdr:rowOff>
    </xdr:to>
    <xdr:graphicFrame macro="">
      <xdr:nvGraphicFramePr>
        <xdr:cNvPr id="34" name="Gráfico 37">
          <a:extLst>
            <a:ext uri="{FF2B5EF4-FFF2-40B4-BE49-F238E27FC236}">
              <a16:creationId xmlns:a16="http://schemas.microsoft.com/office/drawing/2014/main" id="{DA54186A-57BE-4197-9EEC-882A248FD7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13</xdr:col>
      <xdr:colOff>488675</xdr:colOff>
      <xdr:row>41</xdr:row>
      <xdr:rowOff>66675</xdr:rowOff>
    </xdr:to>
    <xdr:graphicFrame macro="">
      <xdr:nvGraphicFramePr>
        <xdr:cNvPr id="35" name="Gráfico 38">
          <a:extLst>
            <a:ext uri="{FF2B5EF4-FFF2-40B4-BE49-F238E27FC236}">
              <a16:creationId xmlns:a16="http://schemas.microsoft.com/office/drawing/2014/main" id="{4F5BF148-4EEC-4484-97B0-A55C98A6A5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5</xdr:col>
      <xdr:colOff>612913</xdr:colOff>
      <xdr:row>42</xdr:row>
      <xdr:rowOff>0</xdr:rowOff>
    </xdr:from>
    <xdr:to>
      <xdr:col>9</xdr:col>
      <xdr:colOff>488674</xdr:colOff>
      <xdr:row>53</xdr:row>
      <xdr:rowOff>66675</xdr:rowOff>
    </xdr:to>
    <xdr:graphicFrame macro="">
      <xdr:nvGraphicFramePr>
        <xdr:cNvPr id="36" name="Gráfico 39">
          <a:extLst>
            <a:ext uri="{FF2B5EF4-FFF2-40B4-BE49-F238E27FC236}">
              <a16:creationId xmlns:a16="http://schemas.microsoft.com/office/drawing/2014/main" id="{21F1B0BD-9E57-4097-B6DE-955571C96BD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5</xdr:col>
      <xdr:colOff>612913</xdr:colOff>
      <xdr:row>291</xdr:row>
      <xdr:rowOff>8283</xdr:rowOff>
    </xdr:from>
    <xdr:to>
      <xdr:col>9</xdr:col>
      <xdr:colOff>276225</xdr:colOff>
      <xdr:row>301</xdr:row>
      <xdr:rowOff>74957</xdr:rowOff>
    </xdr:to>
    <xdr:graphicFrame macro="">
      <xdr:nvGraphicFramePr>
        <xdr:cNvPr id="37" name="Gráfico 40">
          <a:extLst>
            <a:ext uri="{FF2B5EF4-FFF2-40B4-BE49-F238E27FC236}">
              <a16:creationId xmlns:a16="http://schemas.microsoft.com/office/drawing/2014/main" id="{820D74FA-E501-4AF3-9DA2-A82F04EDC9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10</xdr:col>
      <xdr:colOff>0</xdr:colOff>
      <xdr:row>291</xdr:row>
      <xdr:rowOff>0</xdr:rowOff>
    </xdr:from>
    <xdr:to>
      <xdr:col>13</xdr:col>
      <xdr:colOff>276226</xdr:colOff>
      <xdr:row>301</xdr:row>
      <xdr:rowOff>66674</xdr:rowOff>
    </xdr:to>
    <xdr:graphicFrame macro="">
      <xdr:nvGraphicFramePr>
        <xdr:cNvPr id="38" name="Gráfico 42">
          <a:extLst>
            <a:ext uri="{FF2B5EF4-FFF2-40B4-BE49-F238E27FC236}">
              <a16:creationId xmlns:a16="http://schemas.microsoft.com/office/drawing/2014/main" id="{5F421798-5EEA-4FD4-941E-3262A1508D3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5</xdr:col>
      <xdr:colOff>612913</xdr:colOff>
      <xdr:row>302</xdr:row>
      <xdr:rowOff>0</xdr:rowOff>
    </xdr:from>
    <xdr:to>
      <xdr:col>9</xdr:col>
      <xdr:colOff>276225</xdr:colOff>
      <xdr:row>312</xdr:row>
      <xdr:rowOff>66674</xdr:rowOff>
    </xdr:to>
    <xdr:graphicFrame macro="">
      <xdr:nvGraphicFramePr>
        <xdr:cNvPr id="39" name="Gráfico 43">
          <a:extLst>
            <a:ext uri="{FF2B5EF4-FFF2-40B4-BE49-F238E27FC236}">
              <a16:creationId xmlns:a16="http://schemas.microsoft.com/office/drawing/2014/main" id="{A1C26C2B-A3EC-41AD-99CB-C7A9DD5CFC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10</xdr:col>
      <xdr:colOff>0</xdr:colOff>
      <xdr:row>302</xdr:row>
      <xdr:rowOff>0</xdr:rowOff>
    </xdr:from>
    <xdr:to>
      <xdr:col>13</xdr:col>
      <xdr:colOff>276226</xdr:colOff>
      <xdr:row>312</xdr:row>
      <xdr:rowOff>66674</xdr:rowOff>
    </xdr:to>
    <xdr:graphicFrame macro="">
      <xdr:nvGraphicFramePr>
        <xdr:cNvPr id="40" name="Gráfico 44">
          <a:extLst>
            <a:ext uri="{FF2B5EF4-FFF2-40B4-BE49-F238E27FC236}">
              <a16:creationId xmlns:a16="http://schemas.microsoft.com/office/drawing/2014/main" id="{FBB4BD20-8277-4CFE-8739-9C6FC4C3EB5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5</xdr:col>
      <xdr:colOff>223630</xdr:colOff>
      <xdr:row>241</xdr:row>
      <xdr:rowOff>0</xdr:rowOff>
    </xdr:from>
    <xdr:to>
      <xdr:col>8</xdr:col>
      <xdr:colOff>499855</xdr:colOff>
      <xdr:row>251</xdr:row>
      <xdr:rowOff>66674</xdr:rowOff>
    </xdr:to>
    <xdr:graphicFrame macro="">
      <xdr:nvGraphicFramePr>
        <xdr:cNvPr id="41" name="Gráfico 45">
          <a:extLst>
            <a:ext uri="{FF2B5EF4-FFF2-40B4-BE49-F238E27FC236}">
              <a16:creationId xmlns:a16="http://schemas.microsoft.com/office/drawing/2014/main" id="{70C5090B-CB57-484E-8D4C-1A05E5FB6AF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9</xdr:col>
      <xdr:colOff>0</xdr:colOff>
      <xdr:row>241</xdr:row>
      <xdr:rowOff>0</xdr:rowOff>
    </xdr:from>
    <xdr:to>
      <xdr:col>12</xdr:col>
      <xdr:colOff>276226</xdr:colOff>
      <xdr:row>251</xdr:row>
      <xdr:rowOff>66674</xdr:rowOff>
    </xdr:to>
    <xdr:graphicFrame macro="">
      <xdr:nvGraphicFramePr>
        <xdr:cNvPr id="42" name="Gráfico 46">
          <a:extLst>
            <a:ext uri="{FF2B5EF4-FFF2-40B4-BE49-F238E27FC236}">
              <a16:creationId xmlns:a16="http://schemas.microsoft.com/office/drawing/2014/main" id="{781DACE6-A86E-4519-AE8E-5239AFC6CAA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5</xdr:col>
      <xdr:colOff>612913</xdr:colOff>
      <xdr:row>252</xdr:row>
      <xdr:rowOff>0</xdr:rowOff>
    </xdr:from>
    <xdr:to>
      <xdr:col>9</xdr:col>
      <xdr:colOff>276225</xdr:colOff>
      <xdr:row>262</xdr:row>
      <xdr:rowOff>66674</xdr:rowOff>
    </xdr:to>
    <xdr:graphicFrame macro="">
      <xdr:nvGraphicFramePr>
        <xdr:cNvPr id="43" name="Gráfico 47">
          <a:extLst>
            <a:ext uri="{FF2B5EF4-FFF2-40B4-BE49-F238E27FC236}">
              <a16:creationId xmlns:a16="http://schemas.microsoft.com/office/drawing/2014/main" id="{8FA8071D-BDD2-45BA-9FCC-9654CB28546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10</xdr:col>
      <xdr:colOff>0</xdr:colOff>
      <xdr:row>252</xdr:row>
      <xdr:rowOff>0</xdr:rowOff>
    </xdr:from>
    <xdr:to>
      <xdr:col>13</xdr:col>
      <xdr:colOff>276226</xdr:colOff>
      <xdr:row>262</xdr:row>
      <xdr:rowOff>66674</xdr:rowOff>
    </xdr:to>
    <xdr:graphicFrame macro="">
      <xdr:nvGraphicFramePr>
        <xdr:cNvPr id="44" name="Gráfico 48">
          <a:extLst>
            <a:ext uri="{FF2B5EF4-FFF2-40B4-BE49-F238E27FC236}">
              <a16:creationId xmlns:a16="http://schemas.microsoft.com/office/drawing/2014/main" id="{3F989CEC-4ECA-4CD4-9061-A9F68814F6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5</xdr:col>
      <xdr:colOff>612913</xdr:colOff>
      <xdr:row>262</xdr:row>
      <xdr:rowOff>0</xdr:rowOff>
    </xdr:from>
    <xdr:to>
      <xdr:col>9</xdr:col>
      <xdr:colOff>276225</xdr:colOff>
      <xdr:row>272</xdr:row>
      <xdr:rowOff>66674</xdr:rowOff>
    </xdr:to>
    <xdr:graphicFrame macro="">
      <xdr:nvGraphicFramePr>
        <xdr:cNvPr id="45" name="Gráfico 49">
          <a:extLst>
            <a:ext uri="{FF2B5EF4-FFF2-40B4-BE49-F238E27FC236}">
              <a16:creationId xmlns:a16="http://schemas.microsoft.com/office/drawing/2014/main" id="{57547DA6-9DE1-44D7-B543-4CB53322456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5</xdr:col>
      <xdr:colOff>198782</xdr:colOff>
      <xdr:row>228</xdr:row>
      <xdr:rowOff>107675</xdr:rowOff>
    </xdr:from>
    <xdr:to>
      <xdr:col>8</xdr:col>
      <xdr:colOff>475007</xdr:colOff>
      <xdr:row>240</xdr:row>
      <xdr:rowOff>66262</xdr:rowOff>
    </xdr:to>
    <xdr:graphicFrame macro="">
      <xdr:nvGraphicFramePr>
        <xdr:cNvPr id="46" name="Gráfico 50">
          <a:extLst>
            <a:ext uri="{FF2B5EF4-FFF2-40B4-BE49-F238E27FC236}">
              <a16:creationId xmlns:a16="http://schemas.microsoft.com/office/drawing/2014/main" id="{73C903F0-7570-46D6-8837-80A61B8A61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12</xdr:col>
      <xdr:colOff>588066</xdr:colOff>
      <xdr:row>232</xdr:row>
      <xdr:rowOff>107674</xdr:rowOff>
    </xdr:from>
    <xdr:to>
      <xdr:col>16</xdr:col>
      <xdr:colOff>251379</xdr:colOff>
      <xdr:row>245</xdr:row>
      <xdr:rowOff>8697</xdr:rowOff>
    </xdr:to>
    <xdr:graphicFrame macro="">
      <xdr:nvGraphicFramePr>
        <xdr:cNvPr id="47" name="Gráfico 51">
          <a:extLst>
            <a:ext uri="{FF2B5EF4-FFF2-40B4-BE49-F238E27FC236}">
              <a16:creationId xmlns:a16="http://schemas.microsoft.com/office/drawing/2014/main" id="{8B6B6517-2196-4E1B-9CFD-E53886A504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8</xdr:col>
      <xdr:colOff>588066</xdr:colOff>
      <xdr:row>216</xdr:row>
      <xdr:rowOff>115957</xdr:rowOff>
    </xdr:from>
    <xdr:to>
      <xdr:col>12</xdr:col>
      <xdr:colOff>251379</xdr:colOff>
      <xdr:row>229</xdr:row>
      <xdr:rowOff>16980</xdr:rowOff>
    </xdr:to>
    <xdr:graphicFrame macro="">
      <xdr:nvGraphicFramePr>
        <xdr:cNvPr id="48" name="Gráfico 52">
          <a:extLst>
            <a:ext uri="{FF2B5EF4-FFF2-40B4-BE49-F238E27FC236}">
              <a16:creationId xmlns:a16="http://schemas.microsoft.com/office/drawing/2014/main" id="{C8A1CEF1-2B7D-4B92-BF5C-F45BEAE83D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9</xdr:col>
      <xdr:colOff>0</xdr:colOff>
      <xdr:row>84</xdr:row>
      <xdr:rowOff>0</xdr:rowOff>
    </xdr:from>
    <xdr:to>
      <xdr:col>12</xdr:col>
      <xdr:colOff>276226</xdr:colOff>
      <xdr:row>96</xdr:row>
      <xdr:rowOff>66675</xdr:rowOff>
    </xdr:to>
    <xdr:graphicFrame macro="">
      <xdr:nvGraphicFramePr>
        <xdr:cNvPr id="49" name="Gráfico 53">
          <a:extLst>
            <a:ext uri="{FF2B5EF4-FFF2-40B4-BE49-F238E27FC236}">
              <a16:creationId xmlns:a16="http://schemas.microsoft.com/office/drawing/2014/main" id="{E3CD8866-CEC3-459F-82C1-B750CA35D2F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13</xdr:col>
      <xdr:colOff>0</xdr:colOff>
      <xdr:row>110</xdr:row>
      <xdr:rowOff>0</xdr:rowOff>
    </xdr:from>
    <xdr:to>
      <xdr:col>16</xdr:col>
      <xdr:colOff>276226</xdr:colOff>
      <xdr:row>120</xdr:row>
      <xdr:rowOff>66675</xdr:rowOff>
    </xdr:to>
    <xdr:graphicFrame macro="">
      <xdr:nvGraphicFramePr>
        <xdr:cNvPr id="50" name="Gráfico 54">
          <a:extLst>
            <a:ext uri="{FF2B5EF4-FFF2-40B4-BE49-F238E27FC236}">
              <a16:creationId xmlns:a16="http://schemas.microsoft.com/office/drawing/2014/main" id="{70874074-E343-4C6E-8915-F3C583EB9B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12</xdr:col>
      <xdr:colOff>480392</xdr:colOff>
      <xdr:row>146</xdr:row>
      <xdr:rowOff>0</xdr:rowOff>
    </xdr:from>
    <xdr:to>
      <xdr:col>16</xdr:col>
      <xdr:colOff>143705</xdr:colOff>
      <xdr:row>156</xdr:row>
      <xdr:rowOff>66674</xdr:rowOff>
    </xdr:to>
    <xdr:graphicFrame macro="">
      <xdr:nvGraphicFramePr>
        <xdr:cNvPr id="51" name="Gráfico 55">
          <a:extLst>
            <a:ext uri="{FF2B5EF4-FFF2-40B4-BE49-F238E27FC236}">
              <a16:creationId xmlns:a16="http://schemas.microsoft.com/office/drawing/2014/main" id="{7F3848D5-D2A2-40DD-A599-4DC043F871B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5</xdr:col>
      <xdr:colOff>82826</xdr:colOff>
      <xdr:row>205</xdr:row>
      <xdr:rowOff>0</xdr:rowOff>
    </xdr:from>
    <xdr:to>
      <xdr:col>8</xdr:col>
      <xdr:colOff>359051</xdr:colOff>
      <xdr:row>217</xdr:row>
      <xdr:rowOff>66675</xdr:rowOff>
    </xdr:to>
    <xdr:graphicFrame macro="">
      <xdr:nvGraphicFramePr>
        <xdr:cNvPr id="52" name="Gráfico 56">
          <a:extLst>
            <a:ext uri="{FF2B5EF4-FFF2-40B4-BE49-F238E27FC236}">
              <a16:creationId xmlns:a16="http://schemas.microsoft.com/office/drawing/2014/main" id="{57198CA2-17B2-4426-B60E-8C67860546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10</xdr:col>
      <xdr:colOff>0</xdr:colOff>
      <xdr:row>262</xdr:row>
      <xdr:rowOff>0</xdr:rowOff>
    </xdr:from>
    <xdr:to>
      <xdr:col>13</xdr:col>
      <xdr:colOff>276226</xdr:colOff>
      <xdr:row>272</xdr:row>
      <xdr:rowOff>66674</xdr:rowOff>
    </xdr:to>
    <xdr:graphicFrame macro="">
      <xdr:nvGraphicFramePr>
        <xdr:cNvPr id="53" name="Gráfico 57">
          <a:extLst>
            <a:ext uri="{FF2B5EF4-FFF2-40B4-BE49-F238E27FC236}">
              <a16:creationId xmlns:a16="http://schemas.microsoft.com/office/drawing/2014/main" id="{F1B5D0DC-9291-488A-B980-2A54D7D8FD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5</xdr:col>
      <xdr:colOff>612913</xdr:colOff>
      <xdr:row>273</xdr:row>
      <xdr:rowOff>0</xdr:rowOff>
    </xdr:from>
    <xdr:to>
      <xdr:col>9</xdr:col>
      <xdr:colOff>276225</xdr:colOff>
      <xdr:row>278</xdr:row>
      <xdr:rowOff>66675</xdr:rowOff>
    </xdr:to>
    <xdr:graphicFrame macro="">
      <xdr:nvGraphicFramePr>
        <xdr:cNvPr id="54" name="Gráfico 58">
          <a:extLst>
            <a:ext uri="{FF2B5EF4-FFF2-40B4-BE49-F238E27FC236}">
              <a16:creationId xmlns:a16="http://schemas.microsoft.com/office/drawing/2014/main" id="{6D587782-A335-414E-912B-B304CAF5D95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13</xdr:col>
      <xdr:colOff>414131</xdr:colOff>
      <xdr:row>326</xdr:row>
      <xdr:rowOff>33130</xdr:rowOff>
    </xdr:from>
    <xdr:to>
      <xdr:col>17</xdr:col>
      <xdr:colOff>77444</xdr:colOff>
      <xdr:row>335</xdr:row>
      <xdr:rowOff>99805</xdr:rowOff>
    </xdr:to>
    <xdr:graphicFrame macro="">
      <xdr:nvGraphicFramePr>
        <xdr:cNvPr id="55" name="Gráfico 59">
          <a:extLst>
            <a:ext uri="{FF2B5EF4-FFF2-40B4-BE49-F238E27FC236}">
              <a16:creationId xmlns:a16="http://schemas.microsoft.com/office/drawing/2014/main" id="{20234F0D-A928-49C4-A2F2-A9114A32C4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20</xdr:row>
      <xdr:rowOff>0</xdr:rowOff>
    </xdr:from>
    <xdr:to>
      <xdr:col>8</xdr:col>
      <xdr:colOff>734786</xdr:colOff>
      <xdr:row>33</xdr:row>
      <xdr:rowOff>17690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DDE6F54-C98C-45E6-ABAA-6E95B012C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20</xdr:row>
      <xdr:rowOff>0</xdr:rowOff>
    </xdr:from>
    <xdr:to>
      <xdr:col>16</xdr:col>
      <xdr:colOff>734786</xdr:colOff>
      <xdr:row>33</xdr:row>
      <xdr:rowOff>17690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AFEB325-52B7-4F76-800C-212AAF5FE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20</xdr:row>
      <xdr:rowOff>0</xdr:rowOff>
    </xdr:from>
    <xdr:to>
      <xdr:col>24</xdr:col>
      <xdr:colOff>734786</xdr:colOff>
      <xdr:row>33</xdr:row>
      <xdr:rowOff>17690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AAEB37F6-A3F9-4D31-9F05-16BC6FDC6F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25</xdr:col>
      <xdr:colOff>0</xdr:colOff>
      <xdr:row>20</xdr:row>
      <xdr:rowOff>0</xdr:rowOff>
    </xdr:from>
    <xdr:to>
      <xdr:col>33</xdr:col>
      <xdr:colOff>734786</xdr:colOff>
      <xdr:row>33</xdr:row>
      <xdr:rowOff>17690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FFC8075-DC16-4C2D-9D35-038A88598E7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34</xdr:row>
      <xdr:rowOff>0</xdr:rowOff>
    </xdr:from>
    <xdr:to>
      <xdr:col>8</xdr:col>
      <xdr:colOff>734786</xdr:colOff>
      <xdr:row>47</xdr:row>
      <xdr:rowOff>17690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A024CA51-54BB-462A-9105-D68167D49B7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34</xdr:row>
      <xdr:rowOff>0</xdr:rowOff>
    </xdr:from>
    <xdr:to>
      <xdr:col>16</xdr:col>
      <xdr:colOff>734786</xdr:colOff>
      <xdr:row>47</xdr:row>
      <xdr:rowOff>17690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302F41BE-A20F-457E-8093-0CCEE91144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34</xdr:row>
      <xdr:rowOff>0</xdr:rowOff>
    </xdr:from>
    <xdr:to>
      <xdr:col>24</xdr:col>
      <xdr:colOff>734786</xdr:colOff>
      <xdr:row>47</xdr:row>
      <xdr:rowOff>17690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4F81ACCB-CF59-4899-8B84-23CE0EF067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25</xdr:col>
      <xdr:colOff>0</xdr:colOff>
      <xdr:row>34</xdr:row>
      <xdr:rowOff>0</xdr:rowOff>
    </xdr:from>
    <xdr:to>
      <xdr:col>33</xdr:col>
      <xdr:colOff>734786</xdr:colOff>
      <xdr:row>47</xdr:row>
      <xdr:rowOff>17690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141B35AC-9315-4049-8DA9-8BAD54BBB1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8</xdr:col>
      <xdr:colOff>734786</xdr:colOff>
      <xdr:row>61</xdr:row>
      <xdr:rowOff>17690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AE66F7C4-E813-4698-82FC-57592B2D1B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9</xdr:col>
      <xdr:colOff>0</xdr:colOff>
      <xdr:row>48</xdr:row>
      <xdr:rowOff>0</xdr:rowOff>
    </xdr:from>
    <xdr:to>
      <xdr:col>16</xdr:col>
      <xdr:colOff>734786</xdr:colOff>
      <xdr:row>61</xdr:row>
      <xdr:rowOff>17690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3C00DEA2-754E-4770-8F2A-89DE5DE2A8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17</xdr:col>
      <xdr:colOff>0</xdr:colOff>
      <xdr:row>48</xdr:row>
      <xdr:rowOff>0</xdr:rowOff>
    </xdr:from>
    <xdr:to>
      <xdr:col>24</xdr:col>
      <xdr:colOff>734786</xdr:colOff>
      <xdr:row>61</xdr:row>
      <xdr:rowOff>17690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627507CD-21C6-4D1E-A0BC-24F27A69526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25</xdr:col>
      <xdr:colOff>0</xdr:colOff>
      <xdr:row>48</xdr:row>
      <xdr:rowOff>0</xdr:rowOff>
    </xdr:from>
    <xdr:to>
      <xdr:col>33</xdr:col>
      <xdr:colOff>734786</xdr:colOff>
      <xdr:row>61</xdr:row>
      <xdr:rowOff>17690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894C9C6D-2506-4EC4-A863-143E228317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17</xdr:col>
      <xdr:colOff>0</xdr:colOff>
      <xdr:row>62</xdr:row>
      <xdr:rowOff>0</xdr:rowOff>
    </xdr:from>
    <xdr:to>
      <xdr:col>24</xdr:col>
      <xdr:colOff>734786</xdr:colOff>
      <xdr:row>75</xdr:row>
      <xdr:rowOff>17690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57FCFD5F-5D60-4A16-A405-25260D5FA5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24</xdr:col>
      <xdr:colOff>761999</xdr:colOff>
      <xdr:row>62</xdr:row>
      <xdr:rowOff>0</xdr:rowOff>
    </xdr:from>
    <xdr:to>
      <xdr:col>33</xdr:col>
      <xdr:colOff>666750</xdr:colOff>
      <xdr:row>75</xdr:row>
      <xdr:rowOff>17690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BF99BCD6-1EE2-4700-B773-27F099B4808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71438</xdr:colOff>
      <xdr:row>46</xdr:row>
      <xdr:rowOff>33338</xdr:rowOff>
    </xdr:from>
    <xdr:to>
      <xdr:col>5</xdr:col>
      <xdr:colOff>192664</xdr:colOff>
      <xdr:row>57</xdr:row>
      <xdr:rowOff>84427</xdr:rowOff>
    </xdr:to>
    <xdr:graphicFrame macro="">
      <xdr:nvGraphicFramePr>
        <xdr:cNvPr id="2" name="Gráfico 3">
          <a:extLst>
            <a:ext uri="{FF2B5EF4-FFF2-40B4-BE49-F238E27FC236}">
              <a16:creationId xmlns:a16="http://schemas.microsoft.com/office/drawing/2014/main" id="{A2C8CB70-8802-446F-9DCE-7ABC81FD0B7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47</xdr:row>
      <xdr:rowOff>0</xdr:rowOff>
    </xdr:from>
    <xdr:to>
      <xdr:col>11</xdr:col>
      <xdr:colOff>724460</xdr:colOff>
      <xdr:row>61</xdr:row>
      <xdr:rowOff>76200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86416D9-C244-4A1D-9CE3-F602A50653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71438</xdr:colOff>
      <xdr:row>61</xdr:row>
      <xdr:rowOff>119063</xdr:rowOff>
    </xdr:from>
    <xdr:to>
      <xdr:col>5</xdr:col>
      <xdr:colOff>192664</xdr:colOff>
      <xdr:row>72</xdr:row>
      <xdr:rowOff>170152</xdr:rowOff>
    </xdr:to>
    <xdr:graphicFrame macro="">
      <xdr:nvGraphicFramePr>
        <xdr:cNvPr id="4" name="Gráfico 5">
          <a:extLst>
            <a:ext uri="{FF2B5EF4-FFF2-40B4-BE49-F238E27FC236}">
              <a16:creationId xmlns:a16="http://schemas.microsoft.com/office/drawing/2014/main" id="{B0FDA076-7380-4F6B-8A90-33E09970DF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71438</xdr:colOff>
      <xdr:row>76</xdr:row>
      <xdr:rowOff>119063</xdr:rowOff>
    </xdr:from>
    <xdr:to>
      <xdr:col>5</xdr:col>
      <xdr:colOff>192664</xdr:colOff>
      <xdr:row>87</xdr:row>
      <xdr:rowOff>170152</xdr:rowOff>
    </xdr:to>
    <xdr:graphicFrame macro="">
      <xdr:nvGraphicFramePr>
        <xdr:cNvPr id="5" name="Gráfico 6">
          <a:extLst>
            <a:ext uri="{FF2B5EF4-FFF2-40B4-BE49-F238E27FC236}">
              <a16:creationId xmlns:a16="http://schemas.microsoft.com/office/drawing/2014/main" id="{5EA3ECFC-5BEE-4ADB-A93B-B03CFE6138E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5</xdr:col>
      <xdr:colOff>71437</xdr:colOff>
      <xdr:row>61</xdr:row>
      <xdr:rowOff>119063</xdr:rowOff>
    </xdr:from>
    <xdr:to>
      <xdr:col>12</xdr:col>
      <xdr:colOff>573664</xdr:colOff>
      <xdr:row>72</xdr:row>
      <xdr:rowOff>170152</xdr:rowOff>
    </xdr:to>
    <xdr:graphicFrame macro="">
      <xdr:nvGraphicFramePr>
        <xdr:cNvPr id="6" name="Gráfico 7">
          <a:extLst>
            <a:ext uri="{FF2B5EF4-FFF2-40B4-BE49-F238E27FC236}">
              <a16:creationId xmlns:a16="http://schemas.microsoft.com/office/drawing/2014/main" id="{436AF323-04F3-43AC-9749-C42AA66B76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5</xdr:col>
      <xdr:colOff>71437</xdr:colOff>
      <xdr:row>76</xdr:row>
      <xdr:rowOff>119063</xdr:rowOff>
    </xdr:from>
    <xdr:to>
      <xdr:col>12</xdr:col>
      <xdr:colOff>573664</xdr:colOff>
      <xdr:row>87</xdr:row>
      <xdr:rowOff>170152</xdr:rowOff>
    </xdr:to>
    <xdr:graphicFrame macro="">
      <xdr:nvGraphicFramePr>
        <xdr:cNvPr id="7" name="Gráfico 8">
          <a:extLst>
            <a:ext uri="{FF2B5EF4-FFF2-40B4-BE49-F238E27FC236}">
              <a16:creationId xmlns:a16="http://schemas.microsoft.com/office/drawing/2014/main" id="{7F85D589-62F6-4EDD-8F29-835D359901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71438</xdr:colOff>
      <xdr:row>91</xdr:row>
      <xdr:rowOff>119063</xdr:rowOff>
    </xdr:from>
    <xdr:to>
      <xdr:col>5</xdr:col>
      <xdr:colOff>192664</xdr:colOff>
      <xdr:row>102</xdr:row>
      <xdr:rowOff>170152</xdr:rowOff>
    </xdr:to>
    <xdr:graphicFrame macro="">
      <xdr:nvGraphicFramePr>
        <xdr:cNvPr id="8" name="Gráfico 9">
          <a:extLst>
            <a:ext uri="{FF2B5EF4-FFF2-40B4-BE49-F238E27FC236}">
              <a16:creationId xmlns:a16="http://schemas.microsoft.com/office/drawing/2014/main" id="{52638D58-4378-4822-80C9-86BAD6AA1DA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5</xdr:col>
      <xdr:colOff>71437</xdr:colOff>
      <xdr:row>91</xdr:row>
      <xdr:rowOff>119063</xdr:rowOff>
    </xdr:from>
    <xdr:to>
      <xdr:col>12</xdr:col>
      <xdr:colOff>573664</xdr:colOff>
      <xdr:row>102</xdr:row>
      <xdr:rowOff>170152</xdr:rowOff>
    </xdr:to>
    <xdr:graphicFrame macro="">
      <xdr:nvGraphicFramePr>
        <xdr:cNvPr id="9" name="Gráfico 10">
          <a:extLst>
            <a:ext uri="{FF2B5EF4-FFF2-40B4-BE49-F238E27FC236}">
              <a16:creationId xmlns:a16="http://schemas.microsoft.com/office/drawing/2014/main" id="{97698740-27B6-4A69-9637-A8DB94BAA1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13</xdr:col>
      <xdr:colOff>71437</xdr:colOff>
      <xdr:row>46</xdr:row>
      <xdr:rowOff>119063</xdr:rowOff>
    </xdr:from>
    <xdr:to>
      <xdr:col>20</xdr:col>
      <xdr:colOff>573664</xdr:colOff>
      <xdr:row>57</xdr:row>
      <xdr:rowOff>170152</xdr:rowOff>
    </xdr:to>
    <xdr:graphicFrame macro="">
      <xdr:nvGraphicFramePr>
        <xdr:cNvPr id="10" name="Gráfico 11">
          <a:extLst>
            <a:ext uri="{FF2B5EF4-FFF2-40B4-BE49-F238E27FC236}">
              <a16:creationId xmlns:a16="http://schemas.microsoft.com/office/drawing/2014/main" id="{9F1E6C83-A9A3-4F6D-8810-1B2315CAEF2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12</xdr:col>
      <xdr:colOff>761999</xdr:colOff>
      <xdr:row>62</xdr:row>
      <xdr:rowOff>85725</xdr:rowOff>
    </xdr:from>
    <xdr:to>
      <xdr:col>20</xdr:col>
      <xdr:colOff>502226</xdr:colOff>
      <xdr:row>73</xdr:row>
      <xdr:rowOff>136814</xdr:rowOff>
    </xdr:to>
    <xdr:graphicFrame macro="">
      <xdr:nvGraphicFramePr>
        <xdr:cNvPr id="11" name="Gráfico 12">
          <a:extLst>
            <a:ext uri="{FF2B5EF4-FFF2-40B4-BE49-F238E27FC236}">
              <a16:creationId xmlns:a16="http://schemas.microsoft.com/office/drawing/2014/main" id="{14586D6E-2765-4BBC-80DA-2D55149881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13</xdr:col>
      <xdr:colOff>71437</xdr:colOff>
      <xdr:row>77</xdr:row>
      <xdr:rowOff>14288</xdr:rowOff>
    </xdr:from>
    <xdr:to>
      <xdr:col>20</xdr:col>
      <xdr:colOff>573664</xdr:colOff>
      <xdr:row>88</xdr:row>
      <xdr:rowOff>65377</xdr:rowOff>
    </xdr:to>
    <xdr:graphicFrame macro="">
      <xdr:nvGraphicFramePr>
        <xdr:cNvPr id="12" name="Gráfico 13">
          <a:extLst>
            <a:ext uri="{FF2B5EF4-FFF2-40B4-BE49-F238E27FC236}">
              <a16:creationId xmlns:a16="http://schemas.microsoft.com/office/drawing/2014/main" id="{9AB159EC-3C0E-4234-9C32-3E47B3D2B2C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13</xdr:col>
      <xdr:colOff>71437</xdr:colOff>
      <xdr:row>92</xdr:row>
      <xdr:rowOff>14288</xdr:rowOff>
    </xdr:from>
    <xdr:to>
      <xdr:col>20</xdr:col>
      <xdr:colOff>573664</xdr:colOff>
      <xdr:row>103</xdr:row>
      <xdr:rowOff>65377</xdr:rowOff>
    </xdr:to>
    <xdr:graphicFrame macro="">
      <xdr:nvGraphicFramePr>
        <xdr:cNvPr id="13" name="Gráfico 14">
          <a:extLst>
            <a:ext uri="{FF2B5EF4-FFF2-40B4-BE49-F238E27FC236}">
              <a16:creationId xmlns:a16="http://schemas.microsoft.com/office/drawing/2014/main" id="{D2CC83A8-0D38-42EE-9BD6-4B915AB09B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21</xdr:col>
      <xdr:colOff>35071</xdr:colOff>
      <xdr:row>46</xdr:row>
      <xdr:rowOff>119063</xdr:rowOff>
    </xdr:from>
    <xdr:to>
      <xdr:col>28</xdr:col>
      <xdr:colOff>1252539</xdr:colOff>
      <xdr:row>57</xdr:row>
      <xdr:rowOff>170152</xdr:rowOff>
    </xdr:to>
    <xdr:graphicFrame macro="">
      <xdr:nvGraphicFramePr>
        <xdr:cNvPr id="14" name="Gráfico 15">
          <a:extLst>
            <a:ext uri="{FF2B5EF4-FFF2-40B4-BE49-F238E27FC236}">
              <a16:creationId xmlns:a16="http://schemas.microsoft.com/office/drawing/2014/main" id="{7D465EB4-7D15-4E8E-A272-E3CF67A19AC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13</xdr:col>
      <xdr:colOff>92221</xdr:colOff>
      <xdr:row>61</xdr:row>
      <xdr:rowOff>176213</xdr:rowOff>
    </xdr:from>
    <xdr:to>
      <xdr:col>20</xdr:col>
      <xdr:colOff>623889</xdr:colOff>
      <xdr:row>73</xdr:row>
      <xdr:rowOff>36802</xdr:rowOff>
    </xdr:to>
    <xdr:graphicFrame macro="">
      <xdr:nvGraphicFramePr>
        <xdr:cNvPr id="15" name="Gráfico 16">
          <a:extLst>
            <a:ext uri="{FF2B5EF4-FFF2-40B4-BE49-F238E27FC236}">
              <a16:creationId xmlns:a16="http://schemas.microsoft.com/office/drawing/2014/main" id="{09F14614-CC70-43D7-8DEB-7C9757210A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21</xdr:col>
      <xdr:colOff>35071</xdr:colOff>
      <xdr:row>78</xdr:row>
      <xdr:rowOff>128588</xdr:rowOff>
    </xdr:from>
    <xdr:to>
      <xdr:col>28</xdr:col>
      <xdr:colOff>1290639</xdr:colOff>
      <xdr:row>89</xdr:row>
      <xdr:rowOff>179677</xdr:rowOff>
    </xdr:to>
    <xdr:graphicFrame macro="">
      <xdr:nvGraphicFramePr>
        <xdr:cNvPr id="16" name="Gráfico 17">
          <a:extLst>
            <a:ext uri="{FF2B5EF4-FFF2-40B4-BE49-F238E27FC236}">
              <a16:creationId xmlns:a16="http://schemas.microsoft.com/office/drawing/2014/main" id="{B5F9DE7F-D0E5-40BE-A356-A230F516CB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21</xdr:col>
      <xdr:colOff>35071</xdr:colOff>
      <xdr:row>102</xdr:row>
      <xdr:rowOff>71438</xdr:rowOff>
    </xdr:from>
    <xdr:to>
      <xdr:col>28</xdr:col>
      <xdr:colOff>1252539</xdr:colOff>
      <xdr:row>113</xdr:row>
      <xdr:rowOff>122527</xdr:rowOff>
    </xdr:to>
    <xdr:graphicFrame macro="">
      <xdr:nvGraphicFramePr>
        <xdr:cNvPr id="17" name="Gráfico 18">
          <a:extLst>
            <a:ext uri="{FF2B5EF4-FFF2-40B4-BE49-F238E27FC236}">
              <a16:creationId xmlns:a16="http://schemas.microsoft.com/office/drawing/2014/main" id="{912F23B3-7593-4E6D-A22B-1801ED31FD6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2657620</xdr:colOff>
      <xdr:row>46</xdr:row>
      <xdr:rowOff>66387</xdr:rowOff>
    </xdr:from>
    <xdr:to>
      <xdr:col>34</xdr:col>
      <xdr:colOff>605259</xdr:colOff>
      <xdr:row>57</xdr:row>
      <xdr:rowOff>117476</xdr:rowOff>
    </xdr:to>
    <xdr:graphicFrame macro="">
      <xdr:nvGraphicFramePr>
        <xdr:cNvPr id="18" name="Gráfico 19">
          <a:extLst>
            <a:ext uri="{FF2B5EF4-FFF2-40B4-BE49-F238E27FC236}">
              <a16:creationId xmlns:a16="http://schemas.microsoft.com/office/drawing/2014/main" id="{A89E7C5E-798D-478A-B5DD-6642220E3E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28</xdr:col>
      <xdr:colOff>2657620</xdr:colOff>
      <xdr:row>61</xdr:row>
      <xdr:rowOff>152112</xdr:rowOff>
    </xdr:from>
    <xdr:to>
      <xdr:col>34</xdr:col>
      <xdr:colOff>605259</xdr:colOff>
      <xdr:row>73</xdr:row>
      <xdr:rowOff>12701</xdr:rowOff>
    </xdr:to>
    <xdr:graphicFrame macro="">
      <xdr:nvGraphicFramePr>
        <xdr:cNvPr id="19" name="Gráfico 20">
          <a:extLst>
            <a:ext uri="{FF2B5EF4-FFF2-40B4-BE49-F238E27FC236}">
              <a16:creationId xmlns:a16="http://schemas.microsoft.com/office/drawing/2014/main" id="{412274D3-FA13-493F-9FFB-ADCEA9F24BD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28</xdr:col>
      <xdr:colOff>2657620</xdr:colOff>
      <xdr:row>76</xdr:row>
      <xdr:rowOff>152112</xdr:rowOff>
    </xdr:from>
    <xdr:to>
      <xdr:col>34</xdr:col>
      <xdr:colOff>605259</xdr:colOff>
      <xdr:row>88</xdr:row>
      <xdr:rowOff>12701</xdr:rowOff>
    </xdr:to>
    <xdr:graphicFrame macro="">
      <xdr:nvGraphicFramePr>
        <xdr:cNvPr id="20" name="Gráfico 21">
          <a:extLst>
            <a:ext uri="{FF2B5EF4-FFF2-40B4-BE49-F238E27FC236}">
              <a16:creationId xmlns:a16="http://schemas.microsoft.com/office/drawing/2014/main" id="{78785721-3853-4845-BEEE-2955DB6049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2657620</xdr:colOff>
      <xdr:row>91</xdr:row>
      <xdr:rowOff>152112</xdr:rowOff>
    </xdr:from>
    <xdr:to>
      <xdr:col>34</xdr:col>
      <xdr:colOff>605259</xdr:colOff>
      <xdr:row>103</xdr:row>
      <xdr:rowOff>12701</xdr:rowOff>
    </xdr:to>
    <xdr:graphicFrame macro="">
      <xdr:nvGraphicFramePr>
        <xdr:cNvPr id="21" name="Gráfico 22">
          <a:extLst>
            <a:ext uri="{FF2B5EF4-FFF2-40B4-BE49-F238E27FC236}">
              <a16:creationId xmlns:a16="http://schemas.microsoft.com/office/drawing/2014/main" id="{8D07598B-7F35-4875-95AB-91A07C38122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34</xdr:col>
      <xdr:colOff>590983</xdr:colOff>
      <xdr:row>46</xdr:row>
      <xdr:rowOff>47625</xdr:rowOff>
    </xdr:from>
    <xdr:to>
      <xdr:col>42</xdr:col>
      <xdr:colOff>331210</xdr:colOff>
      <xdr:row>57</xdr:row>
      <xdr:rowOff>98714</xdr:rowOff>
    </xdr:to>
    <xdr:graphicFrame macro="">
      <xdr:nvGraphicFramePr>
        <xdr:cNvPr id="22" name="Gráfico 23">
          <a:extLst>
            <a:ext uri="{FF2B5EF4-FFF2-40B4-BE49-F238E27FC236}">
              <a16:creationId xmlns:a16="http://schemas.microsoft.com/office/drawing/2014/main" id="{EE372C05-A498-4408-BD2E-2787C66D6C1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34</xdr:col>
      <xdr:colOff>590983</xdr:colOff>
      <xdr:row>61</xdr:row>
      <xdr:rowOff>133350</xdr:rowOff>
    </xdr:from>
    <xdr:to>
      <xdr:col>42</xdr:col>
      <xdr:colOff>331210</xdr:colOff>
      <xdr:row>72</xdr:row>
      <xdr:rowOff>184439</xdr:rowOff>
    </xdr:to>
    <xdr:graphicFrame macro="">
      <xdr:nvGraphicFramePr>
        <xdr:cNvPr id="23" name="Gráfico 24">
          <a:extLst>
            <a:ext uri="{FF2B5EF4-FFF2-40B4-BE49-F238E27FC236}">
              <a16:creationId xmlns:a16="http://schemas.microsoft.com/office/drawing/2014/main" id="{65C81B45-C7B3-48E3-A8A6-CB53F976643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34</xdr:col>
      <xdr:colOff>590983</xdr:colOff>
      <xdr:row>76</xdr:row>
      <xdr:rowOff>133350</xdr:rowOff>
    </xdr:from>
    <xdr:to>
      <xdr:col>42</xdr:col>
      <xdr:colOff>331210</xdr:colOff>
      <xdr:row>87</xdr:row>
      <xdr:rowOff>184439</xdr:rowOff>
    </xdr:to>
    <xdr:graphicFrame macro="">
      <xdr:nvGraphicFramePr>
        <xdr:cNvPr id="24" name="Gráfico 25">
          <a:extLst>
            <a:ext uri="{FF2B5EF4-FFF2-40B4-BE49-F238E27FC236}">
              <a16:creationId xmlns:a16="http://schemas.microsoft.com/office/drawing/2014/main" id="{4B602DA6-ECEE-43E8-BCE9-2B1DD087A9B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34</xdr:col>
      <xdr:colOff>590983</xdr:colOff>
      <xdr:row>91</xdr:row>
      <xdr:rowOff>133350</xdr:rowOff>
    </xdr:from>
    <xdr:to>
      <xdr:col>42</xdr:col>
      <xdr:colOff>331210</xdr:colOff>
      <xdr:row>102</xdr:row>
      <xdr:rowOff>184439</xdr:rowOff>
    </xdr:to>
    <xdr:graphicFrame macro="">
      <xdr:nvGraphicFramePr>
        <xdr:cNvPr id="25" name="Gráfico 26">
          <a:extLst>
            <a:ext uri="{FF2B5EF4-FFF2-40B4-BE49-F238E27FC236}">
              <a16:creationId xmlns:a16="http://schemas.microsoft.com/office/drawing/2014/main" id="{5D86D4E7-4655-4C5C-9634-3ACC19135E4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42</xdr:col>
      <xdr:colOff>329045</xdr:colOff>
      <xdr:row>47</xdr:row>
      <xdr:rowOff>0</xdr:rowOff>
    </xdr:from>
    <xdr:to>
      <xdr:col>50</xdr:col>
      <xdr:colOff>69272</xdr:colOff>
      <xdr:row>58</xdr:row>
      <xdr:rowOff>51089</xdr:rowOff>
    </xdr:to>
    <xdr:graphicFrame macro="">
      <xdr:nvGraphicFramePr>
        <xdr:cNvPr id="26" name="Gráfico 27">
          <a:extLst>
            <a:ext uri="{FF2B5EF4-FFF2-40B4-BE49-F238E27FC236}">
              <a16:creationId xmlns:a16="http://schemas.microsoft.com/office/drawing/2014/main" id="{E8BAA140-338E-44DB-A8DA-36C86E24E07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42</xdr:col>
      <xdr:colOff>329045</xdr:colOff>
      <xdr:row>62</xdr:row>
      <xdr:rowOff>85725</xdr:rowOff>
    </xdr:from>
    <xdr:to>
      <xdr:col>50</xdr:col>
      <xdr:colOff>69272</xdr:colOff>
      <xdr:row>73</xdr:row>
      <xdr:rowOff>136814</xdr:rowOff>
    </xdr:to>
    <xdr:graphicFrame macro="">
      <xdr:nvGraphicFramePr>
        <xdr:cNvPr id="27" name="Gráfico 28">
          <a:extLst>
            <a:ext uri="{FF2B5EF4-FFF2-40B4-BE49-F238E27FC236}">
              <a16:creationId xmlns:a16="http://schemas.microsoft.com/office/drawing/2014/main" id="{F54CFE74-900D-4891-8F19-17B6C04269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329045</xdr:colOff>
      <xdr:row>77</xdr:row>
      <xdr:rowOff>85725</xdr:rowOff>
    </xdr:from>
    <xdr:to>
      <xdr:col>50</xdr:col>
      <xdr:colOff>69272</xdr:colOff>
      <xdr:row>88</xdr:row>
      <xdr:rowOff>136814</xdr:rowOff>
    </xdr:to>
    <xdr:graphicFrame macro="">
      <xdr:nvGraphicFramePr>
        <xdr:cNvPr id="28" name="Gráfico 29">
          <a:extLst>
            <a:ext uri="{FF2B5EF4-FFF2-40B4-BE49-F238E27FC236}">
              <a16:creationId xmlns:a16="http://schemas.microsoft.com/office/drawing/2014/main" id="{29A75E23-71F7-4C37-A1C1-6B545AAFECD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42</xdr:col>
      <xdr:colOff>329045</xdr:colOff>
      <xdr:row>92</xdr:row>
      <xdr:rowOff>85725</xdr:rowOff>
    </xdr:from>
    <xdr:to>
      <xdr:col>50</xdr:col>
      <xdr:colOff>69272</xdr:colOff>
      <xdr:row>103</xdr:row>
      <xdr:rowOff>136814</xdr:rowOff>
    </xdr:to>
    <xdr:graphicFrame macro="">
      <xdr:nvGraphicFramePr>
        <xdr:cNvPr id="29" name="Gráfico 30">
          <a:extLst>
            <a:ext uri="{FF2B5EF4-FFF2-40B4-BE49-F238E27FC236}">
              <a16:creationId xmlns:a16="http://schemas.microsoft.com/office/drawing/2014/main" id="{BE68291B-7374-4139-B365-A79B94E7B52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32</xdr:col>
      <xdr:colOff>71437</xdr:colOff>
      <xdr:row>31</xdr:row>
      <xdr:rowOff>47626</xdr:rowOff>
    </xdr:from>
    <xdr:to>
      <xdr:col>39</xdr:col>
      <xdr:colOff>573664</xdr:colOff>
      <xdr:row>42</xdr:row>
      <xdr:rowOff>99844</xdr:rowOff>
    </xdr:to>
    <xdr:graphicFrame macro="">
      <xdr:nvGraphicFramePr>
        <xdr:cNvPr id="30" name="Gráfico 33">
          <a:extLst>
            <a:ext uri="{FF2B5EF4-FFF2-40B4-BE49-F238E27FC236}">
              <a16:creationId xmlns:a16="http://schemas.microsoft.com/office/drawing/2014/main" id="{7157ACE7-50D2-46C4-A36C-C21AE564C5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39</xdr:col>
      <xdr:colOff>554181</xdr:colOff>
      <xdr:row>32</xdr:row>
      <xdr:rowOff>1</xdr:rowOff>
    </xdr:from>
    <xdr:to>
      <xdr:col>47</xdr:col>
      <xdr:colOff>294408</xdr:colOff>
      <xdr:row>43</xdr:row>
      <xdr:rowOff>52219</xdr:rowOff>
    </xdr:to>
    <xdr:graphicFrame macro="">
      <xdr:nvGraphicFramePr>
        <xdr:cNvPr id="31" name="Gráfico 34">
          <a:extLst>
            <a:ext uri="{FF2B5EF4-FFF2-40B4-BE49-F238E27FC236}">
              <a16:creationId xmlns:a16="http://schemas.microsoft.com/office/drawing/2014/main" id="{09C53C54-D198-46E9-96D9-DBC951A0D7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32</xdr:col>
      <xdr:colOff>71437</xdr:colOff>
      <xdr:row>17</xdr:row>
      <xdr:rowOff>47625</xdr:rowOff>
    </xdr:from>
    <xdr:to>
      <xdr:col>39</xdr:col>
      <xdr:colOff>573664</xdr:colOff>
      <xdr:row>28</xdr:row>
      <xdr:rowOff>98714</xdr:rowOff>
    </xdr:to>
    <xdr:graphicFrame macro="">
      <xdr:nvGraphicFramePr>
        <xdr:cNvPr id="32" name="Gráfico 35">
          <a:extLst>
            <a:ext uri="{FF2B5EF4-FFF2-40B4-BE49-F238E27FC236}">
              <a16:creationId xmlns:a16="http://schemas.microsoft.com/office/drawing/2014/main" id="{39140480-599F-45CE-A905-4C731EB63E9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39</xdr:col>
      <xdr:colOff>554181</xdr:colOff>
      <xdr:row>18</xdr:row>
      <xdr:rowOff>0</xdr:rowOff>
    </xdr:from>
    <xdr:to>
      <xdr:col>47</xdr:col>
      <xdr:colOff>294408</xdr:colOff>
      <xdr:row>29</xdr:row>
      <xdr:rowOff>51089</xdr:rowOff>
    </xdr:to>
    <xdr:graphicFrame macro="">
      <xdr:nvGraphicFramePr>
        <xdr:cNvPr id="33" name="Gráfico 36">
          <a:extLst>
            <a:ext uri="{FF2B5EF4-FFF2-40B4-BE49-F238E27FC236}">
              <a16:creationId xmlns:a16="http://schemas.microsoft.com/office/drawing/2014/main" id="{836A08E6-A9E5-4C3A-BBBD-B6025ECBC7F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32</xdr:col>
      <xdr:colOff>71437</xdr:colOff>
      <xdr:row>2</xdr:row>
      <xdr:rowOff>0</xdr:rowOff>
    </xdr:from>
    <xdr:to>
      <xdr:col>39</xdr:col>
      <xdr:colOff>573664</xdr:colOff>
      <xdr:row>13</xdr:row>
      <xdr:rowOff>51089</xdr:rowOff>
    </xdr:to>
    <xdr:graphicFrame macro="">
      <xdr:nvGraphicFramePr>
        <xdr:cNvPr id="34" name="Gráfico 37">
          <a:extLst>
            <a:ext uri="{FF2B5EF4-FFF2-40B4-BE49-F238E27FC236}">
              <a16:creationId xmlns:a16="http://schemas.microsoft.com/office/drawing/2014/main" id="{D6E0C996-2E05-48F2-AF8D-83CA140504B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39</xdr:col>
      <xdr:colOff>625619</xdr:colOff>
      <xdr:row>2</xdr:row>
      <xdr:rowOff>0</xdr:rowOff>
    </xdr:from>
    <xdr:to>
      <xdr:col>47</xdr:col>
      <xdr:colOff>365846</xdr:colOff>
      <xdr:row>13</xdr:row>
      <xdr:rowOff>51089</xdr:rowOff>
    </xdr:to>
    <xdr:graphicFrame macro="">
      <xdr:nvGraphicFramePr>
        <xdr:cNvPr id="35" name="Gráfico 38">
          <a:extLst>
            <a:ext uri="{FF2B5EF4-FFF2-40B4-BE49-F238E27FC236}">
              <a16:creationId xmlns:a16="http://schemas.microsoft.com/office/drawing/2014/main" id="{B838C99D-80A9-486D-8C46-50D160DA7C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50</xdr:col>
      <xdr:colOff>103909</xdr:colOff>
      <xdr:row>46</xdr:row>
      <xdr:rowOff>173182</xdr:rowOff>
    </xdr:from>
    <xdr:to>
      <xdr:col>57</xdr:col>
      <xdr:colOff>606136</xdr:colOff>
      <xdr:row>58</xdr:row>
      <xdr:rowOff>33771</xdr:rowOff>
    </xdr:to>
    <xdr:graphicFrame macro="">
      <xdr:nvGraphicFramePr>
        <xdr:cNvPr id="36" name="Gráfico 39">
          <a:extLst>
            <a:ext uri="{FF2B5EF4-FFF2-40B4-BE49-F238E27FC236}">
              <a16:creationId xmlns:a16="http://schemas.microsoft.com/office/drawing/2014/main" id="{67D10C79-0F5C-4D50-B48B-E809540AE09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50</xdr:col>
      <xdr:colOff>103909</xdr:colOff>
      <xdr:row>62</xdr:row>
      <xdr:rowOff>68407</xdr:rowOff>
    </xdr:from>
    <xdr:to>
      <xdr:col>57</xdr:col>
      <xdr:colOff>606136</xdr:colOff>
      <xdr:row>73</xdr:row>
      <xdr:rowOff>119496</xdr:rowOff>
    </xdr:to>
    <xdr:graphicFrame macro="">
      <xdr:nvGraphicFramePr>
        <xdr:cNvPr id="37" name="Gráfico 40">
          <a:extLst>
            <a:ext uri="{FF2B5EF4-FFF2-40B4-BE49-F238E27FC236}">
              <a16:creationId xmlns:a16="http://schemas.microsoft.com/office/drawing/2014/main" id="{D44358D8-E79B-4DB6-AB59-4B17978806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47</xdr:col>
      <xdr:colOff>380999</xdr:colOff>
      <xdr:row>32</xdr:row>
      <xdr:rowOff>1</xdr:rowOff>
    </xdr:from>
    <xdr:to>
      <xdr:col>55</xdr:col>
      <xdr:colOff>121226</xdr:colOff>
      <xdr:row>43</xdr:row>
      <xdr:rowOff>52219</xdr:rowOff>
    </xdr:to>
    <xdr:graphicFrame macro="">
      <xdr:nvGraphicFramePr>
        <xdr:cNvPr id="38" name="Gráfico 42">
          <a:extLst>
            <a:ext uri="{FF2B5EF4-FFF2-40B4-BE49-F238E27FC236}">
              <a16:creationId xmlns:a16="http://schemas.microsoft.com/office/drawing/2014/main" id="{3DFFE942-809A-4A9B-AD60-AF9EB295095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47</xdr:col>
      <xdr:colOff>380999</xdr:colOff>
      <xdr:row>18</xdr:row>
      <xdr:rowOff>0</xdr:rowOff>
    </xdr:from>
    <xdr:to>
      <xdr:col>55</xdr:col>
      <xdr:colOff>121226</xdr:colOff>
      <xdr:row>29</xdr:row>
      <xdr:rowOff>51089</xdr:rowOff>
    </xdr:to>
    <xdr:graphicFrame macro="">
      <xdr:nvGraphicFramePr>
        <xdr:cNvPr id="39" name="Gráfico 43">
          <a:extLst>
            <a:ext uri="{FF2B5EF4-FFF2-40B4-BE49-F238E27FC236}">
              <a16:creationId xmlns:a16="http://schemas.microsoft.com/office/drawing/2014/main" id="{21244710-7C8C-433D-898A-D19B0D45703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47</xdr:col>
      <xdr:colOff>380999</xdr:colOff>
      <xdr:row>2</xdr:row>
      <xdr:rowOff>0</xdr:rowOff>
    </xdr:from>
    <xdr:to>
      <xdr:col>55</xdr:col>
      <xdr:colOff>121226</xdr:colOff>
      <xdr:row>13</xdr:row>
      <xdr:rowOff>51089</xdr:rowOff>
    </xdr:to>
    <xdr:graphicFrame macro="">
      <xdr:nvGraphicFramePr>
        <xdr:cNvPr id="40" name="Gráfico 44">
          <a:extLst>
            <a:ext uri="{FF2B5EF4-FFF2-40B4-BE49-F238E27FC236}">
              <a16:creationId xmlns:a16="http://schemas.microsoft.com/office/drawing/2014/main" id="{4FE144AE-3371-41C2-9F1F-3AF4C1F5F9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50</xdr:col>
      <xdr:colOff>103909</xdr:colOff>
      <xdr:row>76</xdr:row>
      <xdr:rowOff>173182</xdr:rowOff>
    </xdr:from>
    <xdr:to>
      <xdr:col>57</xdr:col>
      <xdr:colOff>606136</xdr:colOff>
      <xdr:row>88</xdr:row>
      <xdr:rowOff>33771</xdr:rowOff>
    </xdr:to>
    <xdr:graphicFrame macro="">
      <xdr:nvGraphicFramePr>
        <xdr:cNvPr id="41" name="Gráfico 45">
          <a:extLst>
            <a:ext uri="{FF2B5EF4-FFF2-40B4-BE49-F238E27FC236}">
              <a16:creationId xmlns:a16="http://schemas.microsoft.com/office/drawing/2014/main" id="{CF83FE16-061A-4CFD-B3FE-756549E26C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21</xdr:col>
      <xdr:colOff>71438</xdr:colOff>
      <xdr:row>61</xdr:row>
      <xdr:rowOff>119063</xdr:rowOff>
    </xdr:from>
    <xdr:to>
      <xdr:col>28</xdr:col>
      <xdr:colOff>1316615</xdr:colOff>
      <xdr:row>72</xdr:row>
      <xdr:rowOff>170152</xdr:rowOff>
    </xdr:to>
    <xdr:graphicFrame macro="">
      <xdr:nvGraphicFramePr>
        <xdr:cNvPr id="42" name="Gráfico 1">
          <a:extLst>
            <a:ext uri="{FF2B5EF4-FFF2-40B4-BE49-F238E27FC236}">
              <a16:creationId xmlns:a16="http://schemas.microsoft.com/office/drawing/2014/main" id="{05B073CD-4FE4-4932-AC7E-2E89A61A8C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11</xdr:col>
      <xdr:colOff>0</xdr:colOff>
      <xdr:row>16</xdr:row>
      <xdr:rowOff>76200</xdr:rowOff>
    </xdr:to>
    <xdr:graphicFrame macro="">
      <xdr:nvGraphicFramePr>
        <xdr:cNvPr id="2" name="Gráfico 7">
          <a:extLst>
            <a:ext uri="{FF2B5EF4-FFF2-40B4-BE49-F238E27FC236}">
              <a16:creationId xmlns:a16="http://schemas.microsoft.com/office/drawing/2014/main" id="{BE6870C2-75AE-42F7-9BAF-F237D8B9701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2</xdr:row>
      <xdr:rowOff>0</xdr:rowOff>
    </xdr:from>
    <xdr:to>
      <xdr:col>18</xdr:col>
      <xdr:colOff>0</xdr:colOff>
      <xdr:row>16</xdr:row>
      <xdr:rowOff>76200</xdr:rowOff>
    </xdr:to>
    <xdr:graphicFrame macro="">
      <xdr:nvGraphicFramePr>
        <xdr:cNvPr id="3" name="Gráfico 7">
          <a:extLst>
            <a:ext uri="{FF2B5EF4-FFF2-40B4-BE49-F238E27FC236}">
              <a16:creationId xmlns:a16="http://schemas.microsoft.com/office/drawing/2014/main" id="{368BF7E6-8D5D-4F58-B860-E806679D8C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693964</xdr:colOff>
      <xdr:row>47</xdr:row>
      <xdr:rowOff>77560</xdr:rowOff>
    </xdr:from>
    <xdr:to>
      <xdr:col>32</xdr:col>
      <xdr:colOff>340178</xdr:colOff>
      <xdr:row>69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F89CFE9F-A4BB-491F-A7D9-3D966032AA8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48</xdr:row>
      <xdr:rowOff>0</xdr:rowOff>
    </xdr:from>
    <xdr:to>
      <xdr:col>8</xdr:col>
      <xdr:colOff>551089</xdr:colOff>
      <xdr:row>60</xdr:row>
      <xdr:rowOff>112259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8F43C3A6-8569-484A-A311-05F7D91F35E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48</xdr:row>
      <xdr:rowOff>0</xdr:rowOff>
    </xdr:from>
    <xdr:to>
      <xdr:col>16</xdr:col>
      <xdr:colOff>142875</xdr:colOff>
      <xdr:row>60</xdr:row>
      <xdr:rowOff>112259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EA28FBB0-0B18-44FA-91BD-8B5E34533B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61</xdr:row>
      <xdr:rowOff>0</xdr:rowOff>
    </xdr:from>
    <xdr:to>
      <xdr:col>8</xdr:col>
      <xdr:colOff>551089</xdr:colOff>
      <xdr:row>73</xdr:row>
      <xdr:rowOff>112259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C3460C53-F92C-4DD3-8219-0212BECE1AF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61</xdr:row>
      <xdr:rowOff>0</xdr:rowOff>
    </xdr:from>
    <xdr:to>
      <xdr:col>16</xdr:col>
      <xdr:colOff>142875</xdr:colOff>
      <xdr:row>73</xdr:row>
      <xdr:rowOff>112259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8177B051-0D5C-4EFD-831A-1DB31696D44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</xdr:col>
      <xdr:colOff>0</xdr:colOff>
      <xdr:row>74</xdr:row>
      <xdr:rowOff>0</xdr:rowOff>
    </xdr:from>
    <xdr:to>
      <xdr:col>8</xdr:col>
      <xdr:colOff>551089</xdr:colOff>
      <xdr:row>86</xdr:row>
      <xdr:rowOff>112260</xdr:rowOff>
    </xdr:to>
    <xdr:graphicFrame macro="">
      <xdr:nvGraphicFramePr>
        <xdr:cNvPr id="7" name="Gráfico 6">
          <a:extLst>
            <a:ext uri="{FF2B5EF4-FFF2-40B4-BE49-F238E27FC236}">
              <a16:creationId xmlns:a16="http://schemas.microsoft.com/office/drawing/2014/main" id="{75D5DB34-8241-4621-8A3E-61C1E91B2D0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0</xdr:colOff>
      <xdr:row>74</xdr:row>
      <xdr:rowOff>0</xdr:rowOff>
    </xdr:from>
    <xdr:to>
      <xdr:col>16</xdr:col>
      <xdr:colOff>142875</xdr:colOff>
      <xdr:row>86</xdr:row>
      <xdr:rowOff>112260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8B149B62-D737-4E46-99F5-76E6F1C3762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87</xdr:row>
      <xdr:rowOff>0</xdr:rowOff>
    </xdr:from>
    <xdr:to>
      <xdr:col>8</xdr:col>
      <xdr:colOff>551089</xdr:colOff>
      <xdr:row>99</xdr:row>
      <xdr:rowOff>112259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FC7ECEA1-37E8-40F5-B5A9-431F060C59F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9</xdr:col>
      <xdr:colOff>0</xdr:colOff>
      <xdr:row>87</xdr:row>
      <xdr:rowOff>0</xdr:rowOff>
    </xdr:from>
    <xdr:to>
      <xdr:col>16</xdr:col>
      <xdr:colOff>142875</xdr:colOff>
      <xdr:row>99</xdr:row>
      <xdr:rowOff>112259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2B492084-5983-478F-952F-4D69D7F38BA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2</xdr:col>
      <xdr:colOff>0</xdr:colOff>
      <xdr:row>100</xdr:row>
      <xdr:rowOff>0</xdr:rowOff>
    </xdr:from>
    <xdr:to>
      <xdr:col>8</xdr:col>
      <xdr:colOff>551089</xdr:colOff>
      <xdr:row>112</xdr:row>
      <xdr:rowOff>112259</xdr:rowOff>
    </xdr:to>
    <xdr:graphicFrame macro="">
      <xdr:nvGraphicFramePr>
        <xdr:cNvPr id="11" name="Gráfico 10">
          <a:extLst>
            <a:ext uri="{FF2B5EF4-FFF2-40B4-BE49-F238E27FC236}">
              <a16:creationId xmlns:a16="http://schemas.microsoft.com/office/drawing/2014/main" id="{E578D907-276B-4857-BD58-5355BC51176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100</xdr:row>
      <xdr:rowOff>0</xdr:rowOff>
    </xdr:from>
    <xdr:to>
      <xdr:col>16</xdr:col>
      <xdr:colOff>142875</xdr:colOff>
      <xdr:row>112</xdr:row>
      <xdr:rowOff>112259</xdr:rowOff>
    </xdr:to>
    <xdr:graphicFrame macro="">
      <xdr:nvGraphicFramePr>
        <xdr:cNvPr id="12" name="Gráfico 11">
          <a:extLst>
            <a:ext uri="{FF2B5EF4-FFF2-40B4-BE49-F238E27FC236}">
              <a16:creationId xmlns:a16="http://schemas.microsoft.com/office/drawing/2014/main" id="{30E83E7C-D84B-4BD5-9D61-C7F67C0FEE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2</xdr:col>
      <xdr:colOff>0</xdr:colOff>
      <xdr:row>113</xdr:row>
      <xdr:rowOff>0</xdr:rowOff>
    </xdr:from>
    <xdr:to>
      <xdr:col>8</xdr:col>
      <xdr:colOff>551089</xdr:colOff>
      <xdr:row>125</xdr:row>
      <xdr:rowOff>112260</xdr:rowOff>
    </xdr:to>
    <xdr:graphicFrame macro="">
      <xdr:nvGraphicFramePr>
        <xdr:cNvPr id="13" name="Gráfico 12">
          <a:extLst>
            <a:ext uri="{FF2B5EF4-FFF2-40B4-BE49-F238E27FC236}">
              <a16:creationId xmlns:a16="http://schemas.microsoft.com/office/drawing/2014/main" id="{DB6E8164-78DD-4838-B340-F173EC0133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9</xdr:col>
      <xdr:colOff>0</xdr:colOff>
      <xdr:row>113</xdr:row>
      <xdr:rowOff>0</xdr:rowOff>
    </xdr:from>
    <xdr:to>
      <xdr:col>16</xdr:col>
      <xdr:colOff>142875</xdr:colOff>
      <xdr:row>125</xdr:row>
      <xdr:rowOff>112260</xdr:rowOff>
    </xdr:to>
    <xdr:graphicFrame macro="">
      <xdr:nvGraphicFramePr>
        <xdr:cNvPr id="14" name="Gráfico 13">
          <a:extLst>
            <a:ext uri="{FF2B5EF4-FFF2-40B4-BE49-F238E27FC236}">
              <a16:creationId xmlns:a16="http://schemas.microsoft.com/office/drawing/2014/main" id="{01F0BF77-AF46-4301-841B-7C35B67A38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</xdr:col>
      <xdr:colOff>0</xdr:colOff>
      <xdr:row>126</xdr:row>
      <xdr:rowOff>0</xdr:rowOff>
    </xdr:from>
    <xdr:to>
      <xdr:col>8</xdr:col>
      <xdr:colOff>551089</xdr:colOff>
      <xdr:row>138</xdr:row>
      <xdr:rowOff>112260</xdr:rowOff>
    </xdr:to>
    <xdr:graphicFrame macro="">
      <xdr:nvGraphicFramePr>
        <xdr:cNvPr id="15" name="Gráfico 14">
          <a:extLst>
            <a:ext uri="{FF2B5EF4-FFF2-40B4-BE49-F238E27FC236}">
              <a16:creationId xmlns:a16="http://schemas.microsoft.com/office/drawing/2014/main" id="{A0BCC045-62F7-47F8-8705-61F911F7E0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9</xdr:col>
      <xdr:colOff>0</xdr:colOff>
      <xdr:row>126</xdr:row>
      <xdr:rowOff>0</xdr:rowOff>
    </xdr:from>
    <xdr:to>
      <xdr:col>16</xdr:col>
      <xdr:colOff>142875</xdr:colOff>
      <xdr:row>138</xdr:row>
      <xdr:rowOff>112260</xdr:rowOff>
    </xdr:to>
    <xdr:graphicFrame macro="">
      <xdr:nvGraphicFramePr>
        <xdr:cNvPr id="16" name="Gráfico 15">
          <a:extLst>
            <a:ext uri="{FF2B5EF4-FFF2-40B4-BE49-F238E27FC236}">
              <a16:creationId xmlns:a16="http://schemas.microsoft.com/office/drawing/2014/main" id="{12FD081C-65E2-4A88-A649-B2E25A58F01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2</xdr:col>
      <xdr:colOff>0</xdr:colOff>
      <xdr:row>139</xdr:row>
      <xdr:rowOff>0</xdr:rowOff>
    </xdr:from>
    <xdr:to>
      <xdr:col>8</xdr:col>
      <xdr:colOff>551089</xdr:colOff>
      <xdr:row>151</xdr:row>
      <xdr:rowOff>112259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F88A3673-715B-4B76-B3E9-9AD10EF9EE5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9</xdr:col>
      <xdr:colOff>0</xdr:colOff>
      <xdr:row>139</xdr:row>
      <xdr:rowOff>0</xdr:rowOff>
    </xdr:from>
    <xdr:to>
      <xdr:col>16</xdr:col>
      <xdr:colOff>142875</xdr:colOff>
      <xdr:row>151</xdr:row>
      <xdr:rowOff>112259</xdr:rowOff>
    </xdr:to>
    <xdr:graphicFrame macro="">
      <xdr:nvGraphicFramePr>
        <xdr:cNvPr id="18" name="Gráfico 17">
          <a:extLst>
            <a:ext uri="{FF2B5EF4-FFF2-40B4-BE49-F238E27FC236}">
              <a16:creationId xmlns:a16="http://schemas.microsoft.com/office/drawing/2014/main" id="{DBCED8BF-5EE7-427D-9E80-6D58E9AB2FB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2</xdr:col>
      <xdr:colOff>0</xdr:colOff>
      <xdr:row>152</xdr:row>
      <xdr:rowOff>0</xdr:rowOff>
    </xdr:from>
    <xdr:to>
      <xdr:col>8</xdr:col>
      <xdr:colOff>551089</xdr:colOff>
      <xdr:row>164</xdr:row>
      <xdr:rowOff>112259</xdr:rowOff>
    </xdr:to>
    <xdr:graphicFrame macro="">
      <xdr:nvGraphicFramePr>
        <xdr:cNvPr id="19" name="Gráfico 18">
          <a:extLst>
            <a:ext uri="{FF2B5EF4-FFF2-40B4-BE49-F238E27FC236}">
              <a16:creationId xmlns:a16="http://schemas.microsoft.com/office/drawing/2014/main" id="{B9A3431B-DDFB-481D-811D-107EDBB94B0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9</xdr:col>
      <xdr:colOff>0</xdr:colOff>
      <xdr:row>152</xdr:row>
      <xdr:rowOff>0</xdr:rowOff>
    </xdr:from>
    <xdr:to>
      <xdr:col>16</xdr:col>
      <xdr:colOff>142875</xdr:colOff>
      <xdr:row>164</xdr:row>
      <xdr:rowOff>112259</xdr:rowOff>
    </xdr:to>
    <xdr:graphicFrame macro="">
      <xdr:nvGraphicFramePr>
        <xdr:cNvPr id="20" name="Gráfico 19">
          <a:extLst>
            <a:ext uri="{FF2B5EF4-FFF2-40B4-BE49-F238E27FC236}">
              <a16:creationId xmlns:a16="http://schemas.microsoft.com/office/drawing/2014/main" id="{76183A4D-C0F8-4D3A-A604-3F78DF2C242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</xdr:col>
      <xdr:colOff>0</xdr:colOff>
      <xdr:row>165</xdr:row>
      <xdr:rowOff>0</xdr:rowOff>
    </xdr:from>
    <xdr:to>
      <xdr:col>8</xdr:col>
      <xdr:colOff>551089</xdr:colOff>
      <xdr:row>177</xdr:row>
      <xdr:rowOff>112260</xdr:rowOff>
    </xdr:to>
    <xdr:graphicFrame macro="">
      <xdr:nvGraphicFramePr>
        <xdr:cNvPr id="21" name="Gráfico 20">
          <a:extLst>
            <a:ext uri="{FF2B5EF4-FFF2-40B4-BE49-F238E27FC236}">
              <a16:creationId xmlns:a16="http://schemas.microsoft.com/office/drawing/2014/main" id="{79B6BD72-4FE3-4A84-8552-037B14DF4DA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9</xdr:col>
      <xdr:colOff>0</xdr:colOff>
      <xdr:row>165</xdr:row>
      <xdr:rowOff>0</xdr:rowOff>
    </xdr:from>
    <xdr:to>
      <xdr:col>16</xdr:col>
      <xdr:colOff>142875</xdr:colOff>
      <xdr:row>177</xdr:row>
      <xdr:rowOff>112260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B4AB1730-4506-437C-BF2F-04D2256FB5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2</xdr:col>
      <xdr:colOff>0</xdr:colOff>
      <xdr:row>178</xdr:row>
      <xdr:rowOff>0</xdr:rowOff>
    </xdr:from>
    <xdr:to>
      <xdr:col>8</xdr:col>
      <xdr:colOff>551089</xdr:colOff>
      <xdr:row>190</xdr:row>
      <xdr:rowOff>112259</xdr:rowOff>
    </xdr:to>
    <xdr:graphicFrame macro="">
      <xdr:nvGraphicFramePr>
        <xdr:cNvPr id="23" name="Gráfico 22">
          <a:extLst>
            <a:ext uri="{FF2B5EF4-FFF2-40B4-BE49-F238E27FC236}">
              <a16:creationId xmlns:a16="http://schemas.microsoft.com/office/drawing/2014/main" id="{B449C3FA-D3CE-4B93-AB41-45EBB702BA0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9</xdr:col>
      <xdr:colOff>0</xdr:colOff>
      <xdr:row>178</xdr:row>
      <xdr:rowOff>0</xdr:rowOff>
    </xdr:from>
    <xdr:to>
      <xdr:col>16</xdr:col>
      <xdr:colOff>142875</xdr:colOff>
      <xdr:row>190</xdr:row>
      <xdr:rowOff>112259</xdr:rowOff>
    </xdr:to>
    <xdr:graphicFrame macro="">
      <xdr:nvGraphicFramePr>
        <xdr:cNvPr id="24" name="Gráfico 23">
          <a:extLst>
            <a:ext uri="{FF2B5EF4-FFF2-40B4-BE49-F238E27FC236}">
              <a16:creationId xmlns:a16="http://schemas.microsoft.com/office/drawing/2014/main" id="{EAAAB5BF-FD72-4B4D-A6EB-AA3AB69D905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2</xdr:col>
      <xdr:colOff>0</xdr:colOff>
      <xdr:row>191</xdr:row>
      <xdr:rowOff>0</xdr:rowOff>
    </xdr:from>
    <xdr:to>
      <xdr:col>8</xdr:col>
      <xdr:colOff>551089</xdr:colOff>
      <xdr:row>203</xdr:row>
      <xdr:rowOff>112259</xdr:rowOff>
    </xdr:to>
    <xdr:graphicFrame macro="">
      <xdr:nvGraphicFramePr>
        <xdr:cNvPr id="25" name="Gráfico 24">
          <a:extLst>
            <a:ext uri="{FF2B5EF4-FFF2-40B4-BE49-F238E27FC236}">
              <a16:creationId xmlns:a16="http://schemas.microsoft.com/office/drawing/2014/main" id="{303922B6-F4B1-4442-961C-5E8721FA65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9</xdr:col>
      <xdr:colOff>0</xdr:colOff>
      <xdr:row>191</xdr:row>
      <xdr:rowOff>0</xdr:rowOff>
    </xdr:from>
    <xdr:to>
      <xdr:col>16</xdr:col>
      <xdr:colOff>142875</xdr:colOff>
      <xdr:row>203</xdr:row>
      <xdr:rowOff>112259</xdr:rowOff>
    </xdr:to>
    <xdr:graphicFrame macro="">
      <xdr:nvGraphicFramePr>
        <xdr:cNvPr id="26" name="Gráfico 25">
          <a:extLst>
            <a:ext uri="{FF2B5EF4-FFF2-40B4-BE49-F238E27FC236}">
              <a16:creationId xmlns:a16="http://schemas.microsoft.com/office/drawing/2014/main" id="{A39865A8-62DF-4FD8-BA02-C6163E76E9A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</xdr:col>
      <xdr:colOff>0</xdr:colOff>
      <xdr:row>204</xdr:row>
      <xdr:rowOff>0</xdr:rowOff>
    </xdr:from>
    <xdr:to>
      <xdr:col>8</xdr:col>
      <xdr:colOff>551089</xdr:colOff>
      <xdr:row>216</xdr:row>
      <xdr:rowOff>112260</xdr:rowOff>
    </xdr:to>
    <xdr:graphicFrame macro="">
      <xdr:nvGraphicFramePr>
        <xdr:cNvPr id="27" name="Gráfico 26">
          <a:extLst>
            <a:ext uri="{FF2B5EF4-FFF2-40B4-BE49-F238E27FC236}">
              <a16:creationId xmlns:a16="http://schemas.microsoft.com/office/drawing/2014/main" id="{9BDE49B8-9804-4B45-9F51-15504D2EEE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9</xdr:col>
      <xdr:colOff>0</xdr:colOff>
      <xdr:row>204</xdr:row>
      <xdr:rowOff>0</xdr:rowOff>
    </xdr:from>
    <xdr:to>
      <xdr:col>16</xdr:col>
      <xdr:colOff>142875</xdr:colOff>
      <xdr:row>216</xdr:row>
      <xdr:rowOff>112260</xdr:rowOff>
    </xdr:to>
    <xdr:graphicFrame macro="">
      <xdr:nvGraphicFramePr>
        <xdr:cNvPr id="28" name="Gráfico 27">
          <a:extLst>
            <a:ext uri="{FF2B5EF4-FFF2-40B4-BE49-F238E27FC236}">
              <a16:creationId xmlns:a16="http://schemas.microsoft.com/office/drawing/2014/main" id="{023F91AE-1D06-49FB-B3F1-7393F67750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2</xdr:col>
      <xdr:colOff>0</xdr:colOff>
      <xdr:row>217</xdr:row>
      <xdr:rowOff>0</xdr:rowOff>
    </xdr:from>
    <xdr:to>
      <xdr:col>8</xdr:col>
      <xdr:colOff>551089</xdr:colOff>
      <xdr:row>229</xdr:row>
      <xdr:rowOff>112260</xdr:rowOff>
    </xdr:to>
    <xdr:graphicFrame macro="">
      <xdr:nvGraphicFramePr>
        <xdr:cNvPr id="29" name="Gráfico 28">
          <a:extLst>
            <a:ext uri="{FF2B5EF4-FFF2-40B4-BE49-F238E27FC236}">
              <a16:creationId xmlns:a16="http://schemas.microsoft.com/office/drawing/2014/main" id="{867C5085-DCCE-407B-9C87-33763599884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9</xdr:col>
      <xdr:colOff>0</xdr:colOff>
      <xdr:row>217</xdr:row>
      <xdr:rowOff>0</xdr:rowOff>
    </xdr:from>
    <xdr:to>
      <xdr:col>16</xdr:col>
      <xdr:colOff>142875</xdr:colOff>
      <xdr:row>229</xdr:row>
      <xdr:rowOff>112260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DB6AD7C5-A5C4-418A-812F-BE481688EA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2</xdr:col>
      <xdr:colOff>0</xdr:colOff>
      <xdr:row>230</xdr:row>
      <xdr:rowOff>0</xdr:rowOff>
    </xdr:from>
    <xdr:to>
      <xdr:col>8</xdr:col>
      <xdr:colOff>551089</xdr:colOff>
      <xdr:row>242</xdr:row>
      <xdr:rowOff>112259</xdr:rowOff>
    </xdr:to>
    <xdr:graphicFrame macro="">
      <xdr:nvGraphicFramePr>
        <xdr:cNvPr id="31" name="Gráfico 30">
          <a:extLst>
            <a:ext uri="{FF2B5EF4-FFF2-40B4-BE49-F238E27FC236}">
              <a16:creationId xmlns:a16="http://schemas.microsoft.com/office/drawing/2014/main" id="{EF649E67-DB67-4DAA-83C3-4A265E2B117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9</xdr:col>
      <xdr:colOff>0</xdr:colOff>
      <xdr:row>230</xdr:row>
      <xdr:rowOff>0</xdr:rowOff>
    </xdr:from>
    <xdr:to>
      <xdr:col>16</xdr:col>
      <xdr:colOff>142875</xdr:colOff>
      <xdr:row>242</xdr:row>
      <xdr:rowOff>112259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F11671C1-3F9D-4242-A714-45B67AAD49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2</xdr:col>
      <xdr:colOff>0</xdr:colOff>
      <xdr:row>243</xdr:row>
      <xdr:rowOff>0</xdr:rowOff>
    </xdr:from>
    <xdr:to>
      <xdr:col>8</xdr:col>
      <xdr:colOff>551089</xdr:colOff>
      <xdr:row>255</xdr:row>
      <xdr:rowOff>112259</xdr:rowOff>
    </xdr:to>
    <xdr:graphicFrame macro="">
      <xdr:nvGraphicFramePr>
        <xdr:cNvPr id="33" name="Gráfico 32">
          <a:extLst>
            <a:ext uri="{FF2B5EF4-FFF2-40B4-BE49-F238E27FC236}">
              <a16:creationId xmlns:a16="http://schemas.microsoft.com/office/drawing/2014/main" id="{83470DCE-ACC0-4EFC-8DE9-42AC86C124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9</xdr:col>
      <xdr:colOff>0</xdr:colOff>
      <xdr:row>243</xdr:row>
      <xdr:rowOff>0</xdr:rowOff>
    </xdr:from>
    <xdr:to>
      <xdr:col>16</xdr:col>
      <xdr:colOff>142875</xdr:colOff>
      <xdr:row>255</xdr:row>
      <xdr:rowOff>112259</xdr:rowOff>
    </xdr:to>
    <xdr:graphicFrame macro="">
      <xdr:nvGraphicFramePr>
        <xdr:cNvPr id="34" name="Gráfico 33">
          <a:extLst>
            <a:ext uri="{FF2B5EF4-FFF2-40B4-BE49-F238E27FC236}">
              <a16:creationId xmlns:a16="http://schemas.microsoft.com/office/drawing/2014/main" id="{A2854D9C-E376-40E4-AF31-E0BE36010FA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17</xdr:col>
      <xdr:colOff>0</xdr:colOff>
      <xdr:row>191</xdr:row>
      <xdr:rowOff>0</xdr:rowOff>
    </xdr:from>
    <xdr:to>
      <xdr:col>24</xdr:col>
      <xdr:colOff>142875</xdr:colOff>
      <xdr:row>203</xdr:row>
      <xdr:rowOff>112259</xdr:rowOff>
    </xdr:to>
    <xdr:graphicFrame macro="">
      <xdr:nvGraphicFramePr>
        <xdr:cNvPr id="35" name="Gráfico 34">
          <a:extLst>
            <a:ext uri="{FF2B5EF4-FFF2-40B4-BE49-F238E27FC236}">
              <a16:creationId xmlns:a16="http://schemas.microsoft.com/office/drawing/2014/main" id="{A7CF02D7-8FC4-4FB8-B400-F9BCBF9E098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17</xdr:col>
      <xdr:colOff>0</xdr:colOff>
      <xdr:row>204</xdr:row>
      <xdr:rowOff>0</xdr:rowOff>
    </xdr:from>
    <xdr:to>
      <xdr:col>24</xdr:col>
      <xdr:colOff>142875</xdr:colOff>
      <xdr:row>216</xdr:row>
      <xdr:rowOff>112259</xdr:rowOff>
    </xdr:to>
    <xdr:graphicFrame macro="">
      <xdr:nvGraphicFramePr>
        <xdr:cNvPr id="36" name="Gráfico 35">
          <a:extLst>
            <a:ext uri="{FF2B5EF4-FFF2-40B4-BE49-F238E27FC236}">
              <a16:creationId xmlns:a16="http://schemas.microsoft.com/office/drawing/2014/main" id="{146DD11D-0C06-4640-B4E4-3C91118C1A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17</xdr:col>
      <xdr:colOff>0</xdr:colOff>
      <xdr:row>216</xdr:row>
      <xdr:rowOff>163285</xdr:rowOff>
    </xdr:from>
    <xdr:to>
      <xdr:col>24</xdr:col>
      <xdr:colOff>142875</xdr:colOff>
      <xdr:row>229</xdr:row>
      <xdr:rowOff>112259</xdr:rowOff>
    </xdr:to>
    <xdr:graphicFrame macro="">
      <xdr:nvGraphicFramePr>
        <xdr:cNvPr id="37" name="Gráfico 36">
          <a:extLst>
            <a:ext uri="{FF2B5EF4-FFF2-40B4-BE49-F238E27FC236}">
              <a16:creationId xmlns:a16="http://schemas.microsoft.com/office/drawing/2014/main" id="{02BE3C9D-EE78-4FE1-87C3-938B04FCD83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17</xdr:col>
      <xdr:colOff>0</xdr:colOff>
      <xdr:row>230</xdr:row>
      <xdr:rowOff>0</xdr:rowOff>
    </xdr:from>
    <xdr:to>
      <xdr:col>24</xdr:col>
      <xdr:colOff>142875</xdr:colOff>
      <xdr:row>242</xdr:row>
      <xdr:rowOff>112259</xdr:rowOff>
    </xdr:to>
    <xdr:graphicFrame macro="">
      <xdr:nvGraphicFramePr>
        <xdr:cNvPr id="38" name="Gráfico 37">
          <a:extLst>
            <a:ext uri="{FF2B5EF4-FFF2-40B4-BE49-F238E27FC236}">
              <a16:creationId xmlns:a16="http://schemas.microsoft.com/office/drawing/2014/main" id="{27DD9237-AA5D-4C82-9B16-7FE42F4868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17</xdr:col>
      <xdr:colOff>0</xdr:colOff>
      <xdr:row>243</xdr:row>
      <xdr:rowOff>0</xdr:rowOff>
    </xdr:from>
    <xdr:to>
      <xdr:col>24</xdr:col>
      <xdr:colOff>142875</xdr:colOff>
      <xdr:row>255</xdr:row>
      <xdr:rowOff>112259</xdr:rowOff>
    </xdr:to>
    <xdr:graphicFrame macro="">
      <xdr:nvGraphicFramePr>
        <xdr:cNvPr id="39" name="Gráfico 38">
          <a:extLst>
            <a:ext uri="{FF2B5EF4-FFF2-40B4-BE49-F238E27FC236}">
              <a16:creationId xmlns:a16="http://schemas.microsoft.com/office/drawing/2014/main" id="{99411E6A-3679-4DAE-B0F4-4264725BF7D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17</xdr:col>
      <xdr:colOff>0</xdr:colOff>
      <xdr:row>152</xdr:row>
      <xdr:rowOff>0</xdr:rowOff>
    </xdr:from>
    <xdr:to>
      <xdr:col>24</xdr:col>
      <xdr:colOff>142875</xdr:colOff>
      <xdr:row>164</xdr:row>
      <xdr:rowOff>112259</xdr:rowOff>
    </xdr:to>
    <xdr:graphicFrame macro="">
      <xdr:nvGraphicFramePr>
        <xdr:cNvPr id="40" name="Gráfico 39">
          <a:extLst>
            <a:ext uri="{FF2B5EF4-FFF2-40B4-BE49-F238E27FC236}">
              <a16:creationId xmlns:a16="http://schemas.microsoft.com/office/drawing/2014/main" id="{FFEBDA1B-62BC-4C33-BBD2-BE7E2DD9F40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17</xdr:col>
      <xdr:colOff>0</xdr:colOff>
      <xdr:row>165</xdr:row>
      <xdr:rowOff>0</xdr:rowOff>
    </xdr:from>
    <xdr:to>
      <xdr:col>24</xdr:col>
      <xdr:colOff>142875</xdr:colOff>
      <xdr:row>177</xdr:row>
      <xdr:rowOff>112260</xdr:rowOff>
    </xdr:to>
    <xdr:graphicFrame macro="">
      <xdr:nvGraphicFramePr>
        <xdr:cNvPr id="41" name="Gráfico 40">
          <a:extLst>
            <a:ext uri="{FF2B5EF4-FFF2-40B4-BE49-F238E27FC236}">
              <a16:creationId xmlns:a16="http://schemas.microsoft.com/office/drawing/2014/main" id="{BDA41C34-DB32-438A-AFCC-69184633BD4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17</xdr:col>
      <xdr:colOff>0</xdr:colOff>
      <xdr:row>178</xdr:row>
      <xdr:rowOff>0</xdr:rowOff>
    </xdr:from>
    <xdr:to>
      <xdr:col>24</xdr:col>
      <xdr:colOff>142875</xdr:colOff>
      <xdr:row>190</xdr:row>
      <xdr:rowOff>112259</xdr:rowOff>
    </xdr:to>
    <xdr:graphicFrame macro="">
      <xdr:nvGraphicFramePr>
        <xdr:cNvPr id="42" name="Gráfico 41">
          <a:extLst>
            <a:ext uri="{FF2B5EF4-FFF2-40B4-BE49-F238E27FC236}">
              <a16:creationId xmlns:a16="http://schemas.microsoft.com/office/drawing/2014/main" id="{7E6A98A5-C0A2-48F2-88D5-DD7024011B7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19</xdr:col>
      <xdr:colOff>163285</xdr:colOff>
      <xdr:row>90</xdr:row>
      <xdr:rowOff>145596</xdr:rowOff>
    </xdr:from>
    <xdr:to>
      <xdr:col>28</xdr:col>
      <xdr:colOff>231321</xdr:colOff>
      <xdr:row>106</xdr:row>
      <xdr:rowOff>136071</xdr:rowOff>
    </xdr:to>
    <xdr:graphicFrame macro="">
      <xdr:nvGraphicFramePr>
        <xdr:cNvPr id="43" name="Gráfico 42">
          <a:extLst>
            <a:ext uri="{FF2B5EF4-FFF2-40B4-BE49-F238E27FC236}">
              <a16:creationId xmlns:a16="http://schemas.microsoft.com/office/drawing/2014/main" id="{A25879F5-821B-470A-AB86-099B3FD4169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masva\Desktop\SPNL\Estad&#237;stiques\WEB\24-25\Excels%2027-09%20(Mediterr&#224;nia)\Posteriors%20hist&#242;rics%20(excels%20preparats)\2.-%20Credits%20idioma%20per%20centres%202024%20(graus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PNL\Estad&#237;stiques\WEB\25-26\3.2.%20Per%20departaments%2025-26%20(totes%20titul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masva\Desktop\SPNL\Estad&#237;stiques\WEB\25-26\Excel%20Meditarrania\3.-%20Oferta%20idioma%20per%20departaments%20(totes)%2025-26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vicmasva\Desktop\SPNL\Estad&#237;stiques\WEB\24-25\Excel%20gestionats\4.2.%20Per%20departaments%2024-25%20(totes%20titul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dioma per centre"/>
      <sheetName val="Oferta idioma graus per ERT"/>
      <sheetName val="Per centre (Actual)"/>
      <sheetName val="Actual graus"/>
      <sheetName val="Històric centres"/>
      <sheetName val="Cursos anteriors"/>
    </sheetNames>
    <sheetDataSet>
      <sheetData sheetId="0"/>
      <sheetData sheetId="1">
        <row r="7">
          <cell r="F7" t="str">
            <v>ALEMÀ</v>
          </cell>
          <cell r="G7" t="str">
            <v>CASTELLÀ</v>
          </cell>
          <cell r="H7" t="str">
            <v>FRANCÈS</v>
          </cell>
          <cell r="I7" t="str">
            <v>ANGLÈS</v>
          </cell>
          <cell r="J7" t="str">
            <v>ITALIÀ</v>
          </cell>
          <cell r="K7" t="str">
            <v>VALENCIÀ</v>
          </cell>
        </row>
        <row r="25">
          <cell r="B25" t="str">
            <v>Total</v>
          </cell>
        </row>
      </sheetData>
      <sheetData sheetId="2">
        <row r="9">
          <cell r="A9" t="str">
            <v>E. POLITÈCNICA SUPERIOR D'ALCOI</v>
          </cell>
        </row>
      </sheetData>
      <sheetData sheetId="3">
        <row r="7">
          <cell r="M7" t="str">
            <v>ALEMÀ</v>
          </cell>
        </row>
      </sheetData>
      <sheetData sheetId="4">
        <row r="2">
          <cell r="C2">
            <v>2010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 Centres"/>
      <sheetName val="2020"/>
      <sheetName val="2021"/>
      <sheetName val="2022"/>
      <sheetName val="2023"/>
      <sheetName val="2024"/>
      <sheetName val="2025"/>
      <sheetName val="Per departament"/>
      <sheetName val="Val-Ang (sense DLing)"/>
    </sheetNames>
    <sheetDataSet>
      <sheetData sheetId="0" refreshError="1"/>
      <sheetData sheetId="1" refreshError="1">
        <row r="2">
          <cell r="L2">
            <v>1.3838421570958E-2</v>
          </cell>
        </row>
        <row r="3">
          <cell r="L3">
            <v>5.4646037600072001E-2</v>
          </cell>
        </row>
        <row r="4">
          <cell r="L4">
            <v>0.11739651691065101</v>
          </cell>
        </row>
        <row r="5">
          <cell r="L5">
            <v>4.5853560379304298E-2</v>
          </cell>
        </row>
        <row r="6">
          <cell r="L6">
            <v>3.0309267740441501E-2</v>
          </cell>
        </row>
        <row r="7">
          <cell r="L7">
            <v>0</v>
          </cell>
        </row>
        <row r="8">
          <cell r="L8">
            <v>0.103642535227338</v>
          </cell>
        </row>
        <row r="10">
          <cell r="L10">
            <v>6.1642562773969997E-2</v>
          </cell>
        </row>
        <row r="11">
          <cell r="L11">
            <v>5.0913804277381701E-2</v>
          </cell>
        </row>
        <row r="12">
          <cell r="L12">
            <v>4.9758811003433101E-2</v>
          </cell>
        </row>
        <row r="13">
          <cell r="L13">
            <v>5.8151218286862601E-2</v>
          </cell>
        </row>
        <row r="14">
          <cell r="L14">
            <v>7.3072114057450904E-3</v>
          </cell>
        </row>
        <row r="15">
          <cell r="L15">
            <v>6.9555437163322104E-2</v>
          </cell>
        </row>
        <row r="16">
          <cell r="L16">
            <v>0</v>
          </cell>
        </row>
        <row r="17">
          <cell r="L17">
            <v>4.9337629788757602E-2</v>
          </cell>
        </row>
        <row r="18">
          <cell r="L18">
            <v>3.5417080347311197E-2</v>
          </cell>
        </row>
        <row r="19">
          <cell r="L19">
            <v>6.2017491766992401E-2</v>
          </cell>
        </row>
        <row r="20">
          <cell r="L20">
            <v>4.0140836119126E-2</v>
          </cell>
        </row>
        <row r="21">
          <cell r="L21">
            <v>0</v>
          </cell>
        </row>
        <row r="22">
          <cell r="L22">
            <v>3.4990777918618002E-2</v>
          </cell>
        </row>
        <row r="23">
          <cell r="L23">
            <v>3.07935198486637E-2</v>
          </cell>
        </row>
        <row r="24">
          <cell r="L24">
            <v>3.6648313833448E-2</v>
          </cell>
        </row>
        <row r="25">
          <cell r="L25">
            <v>0</v>
          </cell>
        </row>
        <row r="26">
          <cell r="L26">
            <v>9.9045948998395097E-2</v>
          </cell>
        </row>
        <row r="27">
          <cell r="L27">
            <v>0.11509172486656299</v>
          </cell>
        </row>
        <row r="28">
          <cell r="L28">
            <v>0.10065105141061099</v>
          </cell>
        </row>
        <row r="29">
          <cell r="L29">
            <v>5.9939642659482303E-2</v>
          </cell>
        </row>
        <row r="30">
          <cell r="L30">
            <v>8.3895116780933102E-2</v>
          </cell>
        </row>
        <row r="31">
          <cell r="L31">
            <v>8.4591492995280099E-2</v>
          </cell>
        </row>
        <row r="32">
          <cell r="L32">
            <v>1.6099690740403901E-2</v>
          </cell>
        </row>
        <row r="33">
          <cell r="L33">
            <v>0.107146515518831</v>
          </cell>
        </row>
        <row r="34">
          <cell r="L34">
            <v>7.8098917017313904E-2</v>
          </cell>
        </row>
        <row r="35">
          <cell r="L35">
            <v>7.31308276827312E-2</v>
          </cell>
        </row>
        <row r="36">
          <cell r="L36">
            <v>7.7642924277716505E-2</v>
          </cell>
        </row>
        <row r="37">
          <cell r="L37">
            <v>9.0241267554915405E-2</v>
          </cell>
        </row>
        <row r="38">
          <cell r="L38">
            <v>0.126252765846674</v>
          </cell>
        </row>
        <row r="39">
          <cell r="L39">
            <v>4.1542040545031599E-2</v>
          </cell>
        </row>
        <row r="40">
          <cell r="L40">
            <v>0.143444153903623</v>
          </cell>
        </row>
        <row r="41">
          <cell r="L41">
            <v>9.6786758645606305E-2</v>
          </cell>
        </row>
        <row r="42">
          <cell r="L42">
            <v>4.0288469672616498E-2</v>
          </cell>
        </row>
        <row r="43">
          <cell r="L43">
            <v>9.7737819025522005E-2</v>
          </cell>
        </row>
        <row r="44">
          <cell r="L44">
            <v>6.7985573829370094E-2</v>
          </cell>
        </row>
        <row r="46">
          <cell r="L46">
            <v>6.6037311665615897E-2</v>
          </cell>
        </row>
      </sheetData>
      <sheetData sheetId="2" refreshError="1"/>
      <sheetData sheetId="3" refreshError="1">
        <row r="2">
          <cell r="L2">
            <v>7.1003123411055399E-2</v>
          </cell>
          <cell r="M2">
            <v>6.4439625965578007E-2</v>
          </cell>
          <cell r="N2">
            <v>5.5334053731788201E-2</v>
          </cell>
        </row>
        <row r="3">
          <cell r="L3">
            <v>0.104955947136564</v>
          </cell>
          <cell r="M3">
            <v>6.10514675390499E-2</v>
          </cell>
          <cell r="N3">
            <v>7.8891990551857402E-2</v>
          </cell>
        </row>
        <row r="4">
          <cell r="L4">
            <v>0.14547138693717099</v>
          </cell>
          <cell r="M4">
            <v>0.119918839777732</v>
          </cell>
          <cell r="N4">
            <v>0.12650397517112399</v>
          </cell>
        </row>
        <row r="5">
          <cell r="L5">
            <v>3.6488805275888402E-2</v>
          </cell>
          <cell r="M5">
            <v>3.0019836429018499E-2</v>
          </cell>
          <cell r="N5">
            <v>6.2912763845124495E-2</v>
          </cell>
        </row>
        <row r="6">
          <cell r="L6">
            <v>4.3653599759152603E-2</v>
          </cell>
          <cell r="M6">
            <v>1.9381677224165599E-2</v>
          </cell>
          <cell r="N6">
            <v>2.0160026740760902E-2</v>
          </cell>
        </row>
        <row r="7">
          <cell r="L7">
            <v>0</v>
          </cell>
          <cell r="M7">
            <v>0</v>
          </cell>
          <cell r="N7">
            <v>0</v>
          </cell>
        </row>
        <row r="8">
          <cell r="L8">
            <v>0.185730723093118</v>
          </cell>
          <cell r="M8">
            <v>9.3114964433291203E-2</v>
          </cell>
          <cell r="N8">
            <v>9.0805249083535503E-2</v>
          </cell>
        </row>
        <row r="10">
          <cell r="L10">
            <v>0.12330212103016799</v>
          </cell>
          <cell r="M10">
            <v>6.5883621251771399E-2</v>
          </cell>
          <cell r="N10">
            <v>6.0726363770033799E-2</v>
          </cell>
        </row>
        <row r="11">
          <cell r="L11">
            <v>8.8147903598547406E-2</v>
          </cell>
          <cell r="M11">
            <v>2.7389254935203399E-2</v>
          </cell>
          <cell r="N11">
            <v>3.1470991151097798E-2</v>
          </cell>
        </row>
        <row r="12">
          <cell r="L12">
            <v>0.14691683831102001</v>
          </cell>
          <cell r="M12">
            <v>4.7094227537421297E-2</v>
          </cell>
          <cell r="N12">
            <v>5.0385184032371001E-2</v>
          </cell>
        </row>
        <row r="13">
          <cell r="L13">
            <v>4.1866144632023698E-2</v>
          </cell>
          <cell r="M13">
            <v>1.91694580087978E-2</v>
          </cell>
          <cell r="N13">
            <v>2.0642546164239599E-2</v>
          </cell>
        </row>
        <row r="14">
          <cell r="L14">
            <v>4.9588286541325903E-2</v>
          </cell>
          <cell r="M14">
            <v>2.2312766783081101E-2</v>
          </cell>
          <cell r="N14">
            <v>1.9758064516128999E-2</v>
          </cell>
        </row>
        <row r="15">
          <cell r="L15">
            <v>0.137473177709864</v>
          </cell>
          <cell r="M15">
            <v>6.8495701561093705E-2</v>
          </cell>
          <cell r="N15">
            <v>6.5722094361334901E-2</v>
          </cell>
        </row>
        <row r="16">
          <cell r="L16">
            <v>5.6113224016459899E-2</v>
          </cell>
          <cell r="M16">
            <v>2.8244183257375901E-2</v>
          </cell>
          <cell r="N16">
            <v>3.3354443740764197E-2</v>
          </cell>
        </row>
        <row r="17">
          <cell r="L17">
            <v>0.131435997928703</v>
          </cell>
          <cell r="M17">
            <v>6.8201151480034E-2</v>
          </cell>
          <cell r="N17">
            <v>5.0472146987775399E-2</v>
          </cell>
        </row>
        <row r="18">
          <cell r="L18">
            <v>7.2090588028695807E-2</v>
          </cell>
          <cell r="M18">
            <v>3.3623158145916598E-2</v>
          </cell>
          <cell r="N18">
            <v>3.03985278882586E-2</v>
          </cell>
        </row>
        <row r="19">
          <cell r="L19">
            <v>8.2001056219693697E-2</v>
          </cell>
          <cell r="M19">
            <v>4.0105874906496301E-2</v>
          </cell>
          <cell r="N19">
            <v>3.9653929343907698E-2</v>
          </cell>
        </row>
        <row r="20">
          <cell r="L20">
            <v>5.4753608760577402E-2</v>
          </cell>
          <cell r="M20">
            <v>1.8512916691874898E-2</v>
          </cell>
          <cell r="N20">
            <v>1.55416104627295E-2</v>
          </cell>
        </row>
        <row r="21">
          <cell r="L21">
            <v>0</v>
          </cell>
          <cell r="M21">
            <v>0</v>
          </cell>
          <cell r="N21">
            <v>0</v>
          </cell>
        </row>
        <row r="22">
          <cell r="L22">
            <v>5.9993114133241501E-2</v>
          </cell>
          <cell r="M22">
            <v>2.91279182787877E-2</v>
          </cell>
          <cell r="N22">
            <v>3.125E-2</v>
          </cell>
        </row>
        <row r="23">
          <cell r="L23">
            <v>0.16024694275418</v>
          </cell>
          <cell r="M23">
            <v>9.5502113798600005E-2</v>
          </cell>
          <cell r="N23">
            <v>8.4964881182444593E-2</v>
          </cell>
        </row>
        <row r="24">
          <cell r="L24">
            <v>8.7549148099606802E-2</v>
          </cell>
          <cell r="M24">
            <v>4.1843370087644903E-2</v>
          </cell>
          <cell r="N24">
            <v>4.26846006038979E-2</v>
          </cell>
        </row>
        <row r="25">
          <cell r="L25">
            <v>0</v>
          </cell>
          <cell r="M25">
            <v>0</v>
          </cell>
          <cell r="N25">
            <v>0</v>
          </cell>
        </row>
        <row r="26">
          <cell r="L26">
            <v>0.117449171661616</v>
          </cell>
          <cell r="M26">
            <v>8.2588746679545993E-2</v>
          </cell>
          <cell r="N26">
            <v>9.0381840381840398E-2</v>
          </cell>
        </row>
        <row r="27">
          <cell r="L27">
            <v>0.14422300146477901</v>
          </cell>
          <cell r="M27">
            <v>8.4740781172914004E-2</v>
          </cell>
          <cell r="N27">
            <v>6.7060307947085201E-2</v>
          </cell>
        </row>
        <row r="28">
          <cell r="L28">
            <v>0.121855403104948</v>
          </cell>
          <cell r="M28">
            <v>0.120110524238266</v>
          </cell>
          <cell r="N28">
            <v>0.11905366699659301</v>
          </cell>
        </row>
        <row r="29">
          <cell r="L29">
            <v>0.140935331468</v>
          </cell>
          <cell r="M29">
            <v>4.96412390800113E-2</v>
          </cell>
          <cell r="N29">
            <v>3.60567085647472E-2</v>
          </cell>
        </row>
        <row r="30">
          <cell r="L30">
            <v>8.4642330896049403E-2</v>
          </cell>
          <cell r="M30">
            <v>6.3325767265790797E-2</v>
          </cell>
          <cell r="N30">
            <v>5.5963599084359703E-2</v>
          </cell>
        </row>
        <row r="31">
          <cell r="L31">
            <v>7.8244338458459795E-2</v>
          </cell>
          <cell r="M31">
            <v>6.1148528890464397E-2</v>
          </cell>
          <cell r="N31">
            <v>6.0555042632922398E-2</v>
          </cell>
        </row>
        <row r="32">
          <cell r="L32">
            <v>1.85739556402232E-2</v>
          </cell>
          <cell r="M32">
            <v>2.0015163002274499E-2</v>
          </cell>
          <cell r="N32">
            <v>1.7376913529168401E-2</v>
          </cell>
        </row>
        <row r="33">
          <cell r="L33">
            <v>0.138995648575339</v>
          </cell>
          <cell r="M33">
            <v>8.7332453642614105E-2</v>
          </cell>
          <cell r="N33">
            <v>8.9730922656423101E-2</v>
          </cell>
        </row>
        <row r="34">
          <cell r="L34">
            <v>0.115690102932535</v>
          </cell>
          <cell r="M34">
            <v>7.2139117026630506E-2</v>
          </cell>
          <cell r="N34">
            <v>7.5218506306589203E-2</v>
          </cell>
        </row>
        <row r="35">
          <cell r="L35">
            <v>0.14137922247797999</v>
          </cell>
          <cell r="M35">
            <v>8.1923968982370907E-2</v>
          </cell>
          <cell r="N35">
            <v>6.4199858590619802E-2</v>
          </cell>
        </row>
        <row r="36">
          <cell r="L36">
            <v>9.4167606343417906E-2</v>
          </cell>
          <cell r="M36">
            <v>5.9404372161791098E-2</v>
          </cell>
          <cell r="N36">
            <v>6.0395388476559897E-2</v>
          </cell>
        </row>
        <row r="37">
          <cell r="L37">
            <v>0.193458562527104</v>
          </cell>
          <cell r="M37">
            <v>7.6298986585437295E-2</v>
          </cell>
          <cell r="N37">
            <v>9.1369661266568494E-2</v>
          </cell>
        </row>
        <row r="38">
          <cell r="L38">
            <v>0.145232168648782</v>
          </cell>
          <cell r="M38">
            <v>0.120373058228941</v>
          </cell>
          <cell r="N38">
            <v>0.111027466937945</v>
          </cell>
        </row>
        <row r="39">
          <cell r="L39">
            <v>9.3185920577617307E-2</v>
          </cell>
          <cell r="M39">
            <v>8.0238547031715901E-2</v>
          </cell>
          <cell r="N39">
            <v>7.7505074737036397E-2</v>
          </cell>
        </row>
        <row r="40">
          <cell r="L40">
            <v>0.18749604605554501</v>
          </cell>
          <cell r="M40">
            <v>9.3655410983136095E-2</v>
          </cell>
          <cell r="N40">
            <v>7.1468604798322205E-2</v>
          </cell>
        </row>
        <row r="41">
          <cell r="L41">
            <v>0.122057252031994</v>
          </cell>
          <cell r="M41">
            <v>8.0820441232340501E-2</v>
          </cell>
          <cell r="N41">
            <v>7.5940813937474205E-2</v>
          </cell>
        </row>
        <row r="42">
          <cell r="L42">
            <v>8.6831558919969201E-2</v>
          </cell>
          <cell r="M42">
            <v>4.0868004896781898E-2</v>
          </cell>
          <cell r="N42">
            <v>2.86394569310525E-2</v>
          </cell>
        </row>
        <row r="43">
          <cell r="L43">
            <v>0.16026129307758</v>
          </cell>
          <cell r="M43">
            <v>0.10402826855123699</v>
          </cell>
          <cell r="N43">
            <v>6.7931371181475797E-2</v>
          </cell>
        </row>
        <row r="44">
          <cell r="L44">
            <v>0.104184436916628</v>
          </cell>
          <cell r="M44">
            <v>8.1588555249236305E-2</v>
          </cell>
          <cell r="N44">
            <v>8.1474604842058998E-2</v>
          </cell>
        </row>
        <row r="46">
          <cell r="L46">
            <v>0.104306573648154</v>
          </cell>
          <cell r="M46">
            <v>6.2E-2</v>
          </cell>
          <cell r="N46">
            <v>5.9006398215038502E-2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 total dep"/>
      <sheetName val="2025 gràfics dep"/>
      <sheetName val="Històric dep-ling"/>
    </sheetNames>
    <sheetDataSet>
      <sheetData sheetId="0">
        <row r="8">
          <cell r="B8" t="str">
            <v>BIOTECNOLOGÍA</v>
          </cell>
          <cell r="P8">
            <v>5.2326248682714099E-2</v>
          </cell>
        </row>
        <row r="9">
          <cell r="B9" t="str">
            <v>CIENCIA ANIMAL</v>
          </cell>
          <cell r="P9">
            <v>5.34414295168762E-2</v>
          </cell>
        </row>
        <row r="10">
          <cell r="B10" t="str">
            <v>COMPOSICIÓN ARQUITECTÓNICA</v>
          </cell>
          <cell r="P10">
            <v>0.13662912646422901</v>
          </cell>
        </row>
        <row r="11">
          <cell r="B11" t="str">
            <v>COMUNICACIÓN AUDIOVISUAL, DOCUMENTACIÓN E HISTORIA DEL ARTE</v>
          </cell>
          <cell r="P11">
            <v>3.9785167948000397E-2</v>
          </cell>
        </row>
        <row r="12">
          <cell r="B12" t="str">
            <v>COMUNICACIONES</v>
          </cell>
          <cell r="P12">
            <v>1.8138010404958799E-2</v>
          </cell>
        </row>
        <row r="13">
          <cell r="B13" t="str">
            <v>CONSERVACIÓN Y RESTAURACIÓN DE BIENES CULTURALES</v>
          </cell>
          <cell r="P13">
            <v>2.6002166847237301E-2</v>
          </cell>
        </row>
        <row r="14">
          <cell r="B14" t="str">
            <v>CONSTRUCCIONES ARQUITECTÓNICAS</v>
          </cell>
          <cell r="P14">
            <v>8.8052236285562593E-2</v>
          </cell>
        </row>
        <row r="15">
          <cell r="B15" t="str">
            <v>DEPARTAMENTOS DE OTRAS UNIVERSIDADES</v>
          </cell>
          <cell r="P15">
            <v>0</v>
          </cell>
        </row>
        <row r="16">
          <cell r="B16" t="str">
            <v>DIBUJO</v>
          </cell>
          <cell r="P16">
            <v>6.5858127563039895E-2</v>
          </cell>
        </row>
        <row r="17">
          <cell r="B17" t="str">
            <v>ECONOMÍA Y CIENCIAS SOCIALES</v>
          </cell>
          <cell r="P17">
            <v>2.8493206857666601E-2</v>
          </cell>
        </row>
        <row r="18">
          <cell r="B18" t="str">
            <v>ECOSISTEMAS AGROFORESTALES</v>
          </cell>
          <cell r="P18">
            <v>5.1051051051051101E-2</v>
          </cell>
        </row>
        <row r="19">
          <cell r="B19" t="str">
            <v>ESCULTURA</v>
          </cell>
          <cell r="P19">
            <v>8.8005620254532804E-2</v>
          </cell>
        </row>
        <row r="20">
          <cell r="B20" t="str">
            <v>ESTADÍSTICA E INVESTIGACIÓN OPERATIVA APLICADAS Y CALIDAD</v>
          </cell>
          <cell r="P20">
            <v>6.5291158356303905E-2</v>
          </cell>
        </row>
        <row r="21">
          <cell r="B21" t="str">
            <v>EXPRESIÓN GRÁFICA ARQUITECTÓNICA</v>
          </cell>
          <cell r="P21">
            <v>0.113088979631758</v>
          </cell>
        </row>
        <row r="22">
          <cell r="B22" t="str">
            <v>FÍSICA APLICADA</v>
          </cell>
          <cell r="P22">
            <v>6.17815997420832E-2</v>
          </cell>
        </row>
        <row r="23">
          <cell r="B23" t="str">
            <v>INFORMÁTICA DE SISTEMAS Y COMPUTADORES</v>
          </cell>
          <cell r="P23">
            <v>5.3996496186835302E-2</v>
          </cell>
        </row>
        <row r="24">
          <cell r="B24" t="str">
            <v>INGENIERÍA CARTOGRÁFICA, GEODESIA Y FOTOGRAMETRÍA</v>
          </cell>
          <cell r="P24">
            <v>7.3246985261277396E-3</v>
          </cell>
        </row>
        <row r="25">
          <cell r="B25" t="str">
            <v>INGENIERÍA DE LA CONSTRUCCIÓN Y DE PROYECTOS DE INGENIERÍA CIVIL</v>
          </cell>
          <cell r="P25">
            <v>8.6713952715910501E-3</v>
          </cell>
        </row>
        <row r="26">
          <cell r="B26" t="str">
            <v>INGENIERÍA DE SISTEMAS Y AUTOMÁTICA</v>
          </cell>
          <cell r="P26">
            <v>4.5282510606774899E-2</v>
          </cell>
        </row>
        <row r="28">
          <cell r="B28" t="str">
            <v>INGENIERÍA DE LOS TRANSPORTES Y DEL TERRENO</v>
          </cell>
          <cell r="P28">
            <v>1.0325535989186301E-2</v>
          </cell>
        </row>
        <row r="29">
          <cell r="B29" t="str">
            <v>INGENIERÍA ELÉCTRICA</v>
          </cell>
          <cell r="P29">
            <v>4.5033097308393201E-2</v>
          </cell>
        </row>
        <row r="30">
          <cell r="B30" t="str">
            <v>INGENIERÍA ELECTRÓNICA</v>
          </cell>
          <cell r="P30">
            <v>3.08096052233503E-2</v>
          </cell>
        </row>
        <row r="31">
          <cell r="B31" t="str">
            <v>INGENIERÍA GRÁFICA</v>
          </cell>
          <cell r="P31">
            <v>3.8716406274691598E-2</v>
          </cell>
        </row>
        <row r="32">
          <cell r="B32" t="str">
            <v>INGENIERÍA HIDRÁULICA Y MEDIO AMBIENTE</v>
          </cell>
          <cell r="P32">
            <v>1.35905771998081E-2</v>
          </cell>
        </row>
        <row r="33">
          <cell r="B33" t="str">
            <v>INGENIERÍA MECANICA Y DE MATERIALES</v>
          </cell>
          <cell r="P33">
            <v>2.6333015948583501E-2</v>
          </cell>
        </row>
        <row r="34">
          <cell r="B34" t="str">
            <v>INGENIERÍA QUÍMICA Y NUCLEAR</v>
          </cell>
          <cell r="P34">
            <v>5.3379680403492002E-2</v>
          </cell>
        </row>
        <row r="35">
          <cell r="B35" t="str">
            <v>INGENIERÍA RURAL Y AGROALIMENTARIA</v>
          </cell>
          <cell r="P35">
            <v>5.2092442223610202E-2</v>
          </cell>
        </row>
        <row r="36">
          <cell r="B36" t="str">
            <v>INGENIERÍA TEXTIL Y PAPELERA</v>
          </cell>
          <cell r="P36">
            <v>0</v>
          </cell>
        </row>
        <row r="37">
          <cell r="B37" t="str">
            <v>LINGÜÍSTICA APLICADA</v>
          </cell>
          <cell r="P37">
            <v>5.6928182907716403E-2</v>
          </cell>
        </row>
        <row r="38">
          <cell r="B38" t="str">
            <v>MÁQUINAS Y MOTORES TÉRMICOS</v>
          </cell>
          <cell r="P38">
            <v>1.6910069177555699E-2</v>
          </cell>
        </row>
        <row r="39">
          <cell r="B39" t="str">
            <v>MATEMÁTICA APLICADA</v>
          </cell>
          <cell r="P39">
            <v>9.5627444009953794E-2</v>
          </cell>
        </row>
        <row r="40">
          <cell r="B40" t="str">
            <v>MECÁNICA DE LOS MEDIOS CONTINUOS Y TEORÍA DE ESTRUCTURAS</v>
          </cell>
          <cell r="P40">
            <v>7.4704381723734795E-2</v>
          </cell>
        </row>
        <row r="41">
          <cell r="B41" t="str">
            <v>ORGANIZACIÓN DE EMPRESAS</v>
          </cell>
          <cell r="P41">
            <v>5.3535119201954202E-2</v>
          </cell>
        </row>
        <row r="42">
          <cell r="B42" t="str">
            <v>PINTURA</v>
          </cell>
          <cell r="P42">
            <v>5.9482895362977899E-2</v>
          </cell>
        </row>
        <row r="43">
          <cell r="B43" t="str">
            <v>PRODUCCIÓN VEGETAL</v>
          </cell>
          <cell r="P43">
            <v>8.8000879459132597E-2</v>
          </cell>
        </row>
        <row r="44">
          <cell r="B44" t="str">
            <v>PROYECTOS ARQUITECTÓNICOS</v>
          </cell>
          <cell r="P44">
            <v>0.10776309205628599</v>
          </cell>
        </row>
        <row r="45">
          <cell r="B45" t="str">
            <v>PROYECTOS DE INGENIERÍA</v>
          </cell>
          <cell r="P45">
            <v>5.0216450216450201E-2</v>
          </cell>
        </row>
        <row r="46">
          <cell r="B46" t="str">
            <v>QUÍMICA</v>
          </cell>
          <cell r="P46">
            <v>6.8394433241876301E-2</v>
          </cell>
        </row>
        <row r="47">
          <cell r="B47" t="str">
            <v>SISTEMAS INFORMÁTICOS Y COMPUTACIÓN</v>
          </cell>
          <cell r="P47">
            <v>7.1518361386092896E-2</v>
          </cell>
        </row>
        <row r="48">
          <cell r="B48" t="str">
            <v>TECNOLOGÍA DE ALIMENTOS</v>
          </cell>
          <cell r="P48">
            <v>2.5738185457925201E-2</v>
          </cell>
        </row>
        <row r="49">
          <cell r="B49" t="str">
            <v>TERMODINÁMICA APLICADA</v>
          </cell>
          <cell r="P49">
            <v>5.5658627087198501E-2</v>
          </cell>
        </row>
        <row r="50">
          <cell r="B50" t="str">
            <v>URBANISMO</v>
          </cell>
          <cell r="P50">
            <v>9.5941425235119601E-2</v>
          </cell>
        </row>
        <row r="52">
          <cell r="P52">
            <v>5.6509640909413503E-2</v>
          </cell>
        </row>
        <row r="54">
          <cell r="C54">
            <v>39883.841999999997</v>
          </cell>
          <cell r="E54">
            <v>35118.635999999999</v>
          </cell>
          <cell r="G54">
            <v>2512.02</v>
          </cell>
          <cell r="I54">
            <v>2253.1860000000001</v>
          </cell>
        </row>
      </sheetData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 Centres"/>
      <sheetName val="2020"/>
      <sheetName val="2021"/>
      <sheetName val="2022"/>
      <sheetName val="2023"/>
      <sheetName val="2024"/>
      <sheetName val="Per departament"/>
      <sheetName val="Val-Ang (sense DLing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Victoria Mascarell Vaya" id="{8E790F75-AFD9-4A34-A7F8-718B6D597C0B}" userId="S::VICMASVA@upv.edu.es::b4c07d41-a433-44b2-b4cf-0ecb3ddcaf8c" providerId="AD"/>
</personList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10</v>
    <v>2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s7.xml><?xml version="1.0" encoding="utf-8"?>
<ThreadedComments xmlns="http://schemas.microsoft.com/office/spreadsheetml/2018/threadedcomments" xmlns:x="http://schemas.openxmlformats.org/spreadsheetml/2006/main">
  <threadedComment ref="K7" dT="2024-09-27T11:20:33.80" personId="{8E790F75-AFD9-4A34-A7F8-718B6D597C0B}" id="{5571018F-424F-4EFC-A959-57ED93037AF2}">
    <text>Fòrmula modificada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s7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9A0F4-4456-4EF5-986E-4A8C15B3CA69}">
  <sheetPr>
    <outlinePr summaryBelow="0"/>
  </sheetPr>
  <dimension ref="A1:L46"/>
  <sheetViews>
    <sheetView showGridLines="0" topLeftCell="F10" workbookViewId="0">
      <selection activeCell="S31" sqref="S31"/>
    </sheetView>
  </sheetViews>
  <sheetFormatPr defaultColWidth="9.140625" defaultRowHeight="12.75" outlineLevelRow="1"/>
  <cols>
    <col min="1" max="4" width="9.140625" style="6"/>
    <col min="5" max="5" width="9.28515625" style="6" bestFit="1" customWidth="1"/>
    <col min="6" max="6" width="9.140625" style="6" bestFit="1" customWidth="1"/>
    <col min="7" max="7" width="9.28515625" style="6" bestFit="1" customWidth="1"/>
    <col min="8" max="11" width="9.140625" style="6" bestFit="1" customWidth="1"/>
    <col min="12" max="16384" width="9.140625" style="6"/>
  </cols>
  <sheetData>
    <row r="1" spans="1:12" ht="22.5">
      <c r="A1" s="5" t="s">
        <v>0</v>
      </c>
    </row>
    <row r="3" spans="1:12" ht="10.5" customHeight="1">
      <c r="A3" s="157" t="s">
        <v>1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</row>
    <row r="4" spans="1:12" ht="10.5" customHeight="1">
      <c r="A4" s="158" t="s">
        <v>2</v>
      </c>
      <c r="B4" s="158"/>
      <c r="C4" s="158"/>
      <c r="D4" s="158"/>
      <c r="E4" s="158"/>
      <c r="F4" s="158"/>
      <c r="G4" s="158"/>
      <c r="H4" s="158"/>
      <c r="I4" s="158"/>
      <c r="J4" s="158"/>
      <c r="K4" s="158"/>
    </row>
    <row r="6" spans="1:12" ht="18">
      <c r="A6" s="7" t="s">
        <v>3</v>
      </c>
      <c r="B6" s="159" t="s">
        <v>4</v>
      </c>
      <c r="C6" s="159"/>
      <c r="D6" s="8" t="s">
        <v>5</v>
      </c>
      <c r="E6" s="9" t="s">
        <v>6</v>
      </c>
      <c r="F6" s="10" t="s">
        <v>7</v>
      </c>
      <c r="G6" s="10" t="s">
        <v>8</v>
      </c>
      <c r="H6" s="10" t="s">
        <v>9</v>
      </c>
      <c r="I6" s="10" t="s">
        <v>10</v>
      </c>
      <c r="J6" s="10" t="s">
        <v>11</v>
      </c>
      <c r="K6" s="10" t="s">
        <v>12</v>
      </c>
    </row>
    <row r="7" spans="1:12">
      <c r="A7" s="160" t="s">
        <v>13</v>
      </c>
      <c r="B7" s="160"/>
      <c r="C7" s="160"/>
      <c r="D7" s="160"/>
      <c r="E7" s="2">
        <v>37365.919999999998</v>
      </c>
      <c r="F7" s="2">
        <v>163.5</v>
      </c>
      <c r="G7" s="2">
        <v>31682.02</v>
      </c>
      <c r="H7" s="2">
        <v>138</v>
      </c>
      <c r="I7" s="2">
        <v>3005.97</v>
      </c>
      <c r="J7" s="2">
        <v>31.5</v>
      </c>
      <c r="K7" s="2">
        <v>2344.96</v>
      </c>
    </row>
    <row r="8" spans="1:12" outlineLevel="1">
      <c r="A8" s="12"/>
      <c r="B8" s="156" t="s">
        <v>6</v>
      </c>
      <c r="C8" s="156"/>
      <c r="D8" s="156"/>
      <c r="E8" s="2">
        <v>37365.919999999998</v>
      </c>
      <c r="F8" s="2">
        <f>SUM(F9:F22)</f>
        <v>163.5</v>
      </c>
      <c r="G8" s="2">
        <f t="shared" ref="G8:K8" si="0">SUM(G9:G22)</f>
        <v>31682.024999999998</v>
      </c>
      <c r="H8" s="2">
        <f t="shared" si="0"/>
        <v>138</v>
      </c>
      <c r="I8" s="2">
        <f t="shared" si="0"/>
        <v>3005.9649999999997</v>
      </c>
      <c r="J8" s="2">
        <f t="shared" si="0"/>
        <v>31.5</v>
      </c>
      <c r="K8" s="2">
        <f t="shared" si="0"/>
        <v>2344.96</v>
      </c>
      <c r="L8" s="45"/>
    </row>
    <row r="9" spans="1:12" outlineLevel="1">
      <c r="A9" s="13"/>
      <c r="B9" s="13" t="s">
        <v>14</v>
      </c>
      <c r="C9" s="1" t="s">
        <v>15</v>
      </c>
      <c r="D9" s="1"/>
      <c r="E9" s="2">
        <v>3432.2350000000001</v>
      </c>
      <c r="F9" s="3">
        <v>31.5</v>
      </c>
      <c r="G9" s="3">
        <v>2968.54</v>
      </c>
      <c r="H9" s="3">
        <v>31.5</v>
      </c>
      <c r="I9" s="3">
        <v>200.75</v>
      </c>
      <c r="J9" s="3">
        <v>0</v>
      </c>
      <c r="K9" s="3">
        <v>199.95</v>
      </c>
      <c r="L9" s="45"/>
    </row>
    <row r="10" spans="1:12" outlineLevel="1">
      <c r="A10" s="14"/>
      <c r="B10" s="14" t="s">
        <v>16</v>
      </c>
      <c r="C10" s="154" t="s">
        <v>17</v>
      </c>
      <c r="D10" s="154"/>
      <c r="E10" s="2">
        <v>4702.6149999999998</v>
      </c>
      <c r="F10" s="4">
        <v>0</v>
      </c>
      <c r="G10" s="4">
        <v>3546.59</v>
      </c>
      <c r="H10" s="4">
        <v>0</v>
      </c>
      <c r="I10" s="4">
        <v>478.09</v>
      </c>
      <c r="J10" s="4">
        <v>0</v>
      </c>
      <c r="K10" s="4">
        <v>677.94</v>
      </c>
      <c r="L10" s="45"/>
    </row>
    <row r="11" spans="1:12" outlineLevel="1">
      <c r="A11" s="13"/>
      <c r="B11" s="13" t="s">
        <v>18</v>
      </c>
      <c r="C11" s="1" t="s">
        <v>19</v>
      </c>
      <c r="D11" s="1"/>
      <c r="E11" s="2">
        <v>1110.4849999999999</v>
      </c>
      <c r="F11" s="3">
        <v>0</v>
      </c>
      <c r="G11" s="3">
        <v>1001.39</v>
      </c>
      <c r="H11" s="3">
        <v>0</v>
      </c>
      <c r="I11" s="3">
        <v>76.099999999999994</v>
      </c>
      <c r="J11" s="3">
        <v>0</v>
      </c>
      <c r="K11" s="3">
        <v>33</v>
      </c>
      <c r="L11" s="45"/>
    </row>
    <row r="12" spans="1:12" outlineLevel="1">
      <c r="A12" s="14"/>
      <c r="B12" s="14" t="s">
        <v>20</v>
      </c>
      <c r="C12" s="154" t="s">
        <v>21</v>
      </c>
      <c r="D12" s="154"/>
      <c r="E12" s="2">
        <v>4565.2299999999996</v>
      </c>
      <c r="F12" s="4">
        <v>0</v>
      </c>
      <c r="G12" s="4">
        <v>3817.31</v>
      </c>
      <c r="H12" s="4">
        <v>0</v>
      </c>
      <c r="I12" s="4">
        <v>596.53</v>
      </c>
      <c r="J12" s="4">
        <v>0</v>
      </c>
      <c r="K12" s="4">
        <v>151.38999999999999</v>
      </c>
      <c r="L12" s="45"/>
    </row>
    <row r="13" spans="1:12" outlineLevel="1">
      <c r="A13" s="13"/>
      <c r="B13" s="13" t="s">
        <v>22</v>
      </c>
      <c r="C13" s="1" t="s">
        <v>23</v>
      </c>
      <c r="D13" s="1"/>
      <c r="E13" s="2">
        <v>3484.7559999999999</v>
      </c>
      <c r="F13" s="3">
        <v>0</v>
      </c>
      <c r="G13" s="3">
        <v>2829.73</v>
      </c>
      <c r="H13" s="3">
        <v>0</v>
      </c>
      <c r="I13" s="3">
        <v>389.2</v>
      </c>
      <c r="J13" s="3">
        <v>0</v>
      </c>
      <c r="K13" s="3">
        <v>265.83</v>
      </c>
      <c r="L13" s="45"/>
    </row>
    <row r="14" spans="1:12" outlineLevel="1">
      <c r="A14" s="14"/>
      <c r="B14" s="14" t="s">
        <v>24</v>
      </c>
      <c r="C14" s="154" t="s">
        <v>25</v>
      </c>
      <c r="D14" s="154"/>
      <c r="E14" s="2">
        <v>3046.4389999999999</v>
      </c>
      <c r="F14" s="4">
        <v>0</v>
      </c>
      <c r="G14" s="4">
        <v>2748.78</v>
      </c>
      <c r="H14" s="4">
        <v>0</v>
      </c>
      <c r="I14" s="4">
        <v>107.06</v>
      </c>
      <c r="J14" s="4">
        <v>0</v>
      </c>
      <c r="K14" s="4">
        <v>190.6</v>
      </c>
      <c r="L14" s="45"/>
    </row>
    <row r="15" spans="1:12" outlineLevel="1">
      <c r="A15" s="13"/>
      <c r="B15" s="13" t="s">
        <v>26</v>
      </c>
      <c r="C15" s="1" t="s">
        <v>27</v>
      </c>
      <c r="D15" s="1"/>
      <c r="E15" s="2">
        <v>1764.2660000000001</v>
      </c>
      <c r="F15" s="3">
        <v>0</v>
      </c>
      <c r="G15" s="3">
        <v>1686.67</v>
      </c>
      <c r="H15" s="3">
        <v>0</v>
      </c>
      <c r="I15" s="3">
        <v>77.599999999999994</v>
      </c>
      <c r="J15" s="3">
        <v>0</v>
      </c>
      <c r="K15" s="3">
        <v>0</v>
      </c>
      <c r="L15" s="45"/>
    </row>
    <row r="16" spans="1:12" outlineLevel="1">
      <c r="A16" s="14"/>
      <c r="B16" s="14" t="s">
        <v>28</v>
      </c>
      <c r="C16" s="154" t="s">
        <v>29</v>
      </c>
      <c r="D16" s="154"/>
      <c r="E16" s="2">
        <v>2371.107</v>
      </c>
      <c r="F16" s="4">
        <v>0</v>
      </c>
      <c r="G16" s="4">
        <v>2232.2800000000002</v>
      </c>
      <c r="H16" s="4">
        <v>0</v>
      </c>
      <c r="I16" s="4">
        <v>138.83000000000001</v>
      </c>
      <c r="J16" s="4">
        <v>0</v>
      </c>
      <c r="K16" s="4">
        <v>0</v>
      </c>
      <c r="L16" s="45"/>
    </row>
    <row r="17" spans="1:12" outlineLevel="1">
      <c r="A17" s="13"/>
      <c r="B17" s="13" t="s">
        <v>30</v>
      </c>
      <c r="C17" s="1" t="s">
        <v>31</v>
      </c>
      <c r="D17" s="1"/>
      <c r="E17" s="2">
        <v>503.74</v>
      </c>
      <c r="F17" s="3">
        <v>0</v>
      </c>
      <c r="G17" s="3">
        <v>495.99</v>
      </c>
      <c r="H17" s="3">
        <v>0</v>
      </c>
      <c r="I17" s="3">
        <v>7.75</v>
      </c>
      <c r="J17" s="3">
        <v>0</v>
      </c>
      <c r="K17" s="3">
        <v>0</v>
      </c>
      <c r="L17" s="45"/>
    </row>
    <row r="18" spans="1:12" outlineLevel="1">
      <c r="A18" s="14"/>
      <c r="B18" s="14" t="s">
        <v>32</v>
      </c>
      <c r="C18" s="154" t="s">
        <v>33</v>
      </c>
      <c r="D18" s="154"/>
      <c r="E18" s="2">
        <v>5557.4859999999999</v>
      </c>
      <c r="F18" s="4">
        <v>0</v>
      </c>
      <c r="G18" s="4">
        <v>4633.6549999999997</v>
      </c>
      <c r="H18" s="4">
        <v>0</v>
      </c>
      <c r="I18" s="4">
        <v>559.45500000000004</v>
      </c>
      <c r="J18" s="4">
        <v>0</v>
      </c>
      <c r="K18" s="4">
        <v>364.38</v>
      </c>
      <c r="L18" s="45"/>
    </row>
    <row r="19" spans="1:12" outlineLevel="1">
      <c r="A19" s="13"/>
      <c r="B19" s="13" t="s">
        <v>34</v>
      </c>
      <c r="C19" s="1" t="s">
        <v>35</v>
      </c>
      <c r="D19" s="1"/>
      <c r="E19" s="2">
        <v>1871.61</v>
      </c>
      <c r="F19" s="3">
        <v>16.5</v>
      </c>
      <c r="G19" s="3">
        <v>1597.76</v>
      </c>
      <c r="H19" s="3">
        <v>12</v>
      </c>
      <c r="I19" s="3">
        <v>119.65</v>
      </c>
      <c r="J19" s="3">
        <v>0</v>
      </c>
      <c r="K19" s="3">
        <v>125.7</v>
      </c>
      <c r="L19" s="45"/>
    </row>
    <row r="20" spans="1:12" outlineLevel="1">
      <c r="A20" s="14"/>
      <c r="B20" s="14" t="s">
        <v>36</v>
      </c>
      <c r="C20" s="154" t="s">
        <v>37</v>
      </c>
      <c r="D20" s="154"/>
      <c r="E20" s="2">
        <v>1547.4469999999999</v>
      </c>
      <c r="F20" s="4">
        <v>0</v>
      </c>
      <c r="G20" s="4">
        <v>1236.3</v>
      </c>
      <c r="H20" s="4">
        <v>0</v>
      </c>
      <c r="I20" s="4">
        <v>217.45</v>
      </c>
      <c r="J20" s="4">
        <v>0</v>
      </c>
      <c r="K20" s="4">
        <v>93.7</v>
      </c>
      <c r="L20" s="45"/>
    </row>
    <row r="21" spans="1:12" outlineLevel="1">
      <c r="A21" s="13"/>
      <c r="B21" s="13" t="s">
        <v>38</v>
      </c>
      <c r="C21" s="1" t="s">
        <v>39</v>
      </c>
      <c r="D21" s="1"/>
      <c r="E21" s="2">
        <v>2975</v>
      </c>
      <c r="F21" s="3">
        <v>0</v>
      </c>
      <c r="G21" s="3">
        <v>2756.53</v>
      </c>
      <c r="H21" s="3">
        <v>0</v>
      </c>
      <c r="I21" s="3">
        <v>37.5</v>
      </c>
      <c r="J21" s="3">
        <v>0</v>
      </c>
      <c r="K21" s="3">
        <v>180.97</v>
      </c>
      <c r="L21" s="45"/>
    </row>
    <row r="22" spans="1:12" outlineLevel="1">
      <c r="A22" s="14"/>
      <c r="B22" s="14" t="s">
        <v>40</v>
      </c>
      <c r="C22" s="154" t="s">
        <v>41</v>
      </c>
      <c r="D22" s="154"/>
      <c r="E22" s="2">
        <v>433.5</v>
      </c>
      <c r="F22" s="15">
        <v>115.5</v>
      </c>
      <c r="G22" s="15">
        <v>130.5</v>
      </c>
      <c r="H22" s="15">
        <v>94.5</v>
      </c>
      <c r="I22" s="15">
        <v>0</v>
      </c>
      <c r="J22" s="15">
        <v>31.5</v>
      </c>
      <c r="K22" s="15">
        <v>61.5</v>
      </c>
      <c r="L22" s="45"/>
    </row>
    <row r="23" spans="1:12">
      <c r="A23" s="155" t="s">
        <v>42</v>
      </c>
      <c r="B23" s="155"/>
      <c r="C23" s="155"/>
      <c r="D23" s="155"/>
      <c r="E23" s="16" t="s">
        <v>43</v>
      </c>
      <c r="F23" s="16" t="s">
        <v>43</v>
      </c>
      <c r="G23" s="16" t="s">
        <v>43</v>
      </c>
      <c r="H23" s="16" t="s">
        <v>43</v>
      </c>
      <c r="I23" s="16" t="s">
        <v>43</v>
      </c>
      <c r="J23" s="16" t="s">
        <v>43</v>
      </c>
      <c r="K23" s="16" t="s">
        <v>43</v>
      </c>
      <c r="L23" s="45"/>
    </row>
    <row r="24" spans="1:12" outlineLevel="1">
      <c r="A24" s="12"/>
      <c r="B24" s="156" t="s">
        <v>6</v>
      </c>
      <c r="C24" s="156"/>
      <c r="D24" s="156"/>
      <c r="E24" s="16" t="s">
        <v>43</v>
      </c>
      <c r="F24" s="16">
        <f>F8/$E8</f>
        <v>4.3756449727452183E-3</v>
      </c>
      <c r="G24" s="16">
        <f t="shared" ref="G24:K26" si="1">G8/$E8</f>
        <v>0.84788558665222213</v>
      </c>
      <c r="H24" s="16">
        <f t="shared" si="1"/>
        <v>3.6932049311244044E-3</v>
      </c>
      <c r="I24" s="16">
        <f t="shared" si="1"/>
        <v>8.0446701165125867E-2</v>
      </c>
      <c r="J24" s="16">
        <f t="shared" si="1"/>
        <v>8.4301416906100532E-4</v>
      </c>
      <c r="K24" s="17">
        <f t="shared" si="1"/>
        <v>6.2756650980358583E-2</v>
      </c>
    </row>
    <row r="25" spans="1:12" outlineLevel="1">
      <c r="A25" s="14"/>
      <c r="B25" s="14" t="s">
        <v>14</v>
      </c>
      <c r="C25" s="154" t="s">
        <v>44</v>
      </c>
      <c r="D25" s="154"/>
      <c r="E25" s="16" t="s">
        <v>45</v>
      </c>
      <c r="F25" s="18">
        <f>F9/$E9</f>
        <v>9.1776932523559718E-3</v>
      </c>
      <c r="G25" s="18">
        <f t="shared" si="1"/>
        <v>0.86489998499519993</v>
      </c>
      <c r="H25" s="18">
        <f t="shared" si="1"/>
        <v>9.1776932523559718E-3</v>
      </c>
      <c r="I25" s="18">
        <f t="shared" si="1"/>
        <v>5.848958477493528E-2</v>
      </c>
      <c r="J25" s="18">
        <f t="shared" si="1"/>
        <v>0</v>
      </c>
      <c r="K25" s="19">
        <f t="shared" si="1"/>
        <v>5.8256500501859571E-2</v>
      </c>
    </row>
    <row r="26" spans="1:12" outlineLevel="1">
      <c r="A26" s="13"/>
      <c r="B26" s="13" t="s">
        <v>16</v>
      </c>
      <c r="C26" s="1" t="s">
        <v>46</v>
      </c>
      <c r="D26" s="1"/>
      <c r="E26" s="16" t="s">
        <v>47</v>
      </c>
      <c r="F26" s="20">
        <f>F10/$E10</f>
        <v>0</v>
      </c>
      <c r="G26" s="20">
        <f t="shared" si="1"/>
        <v>0.75417400744054108</v>
      </c>
      <c r="H26" s="20">
        <f t="shared" si="1"/>
        <v>0</v>
      </c>
      <c r="I26" s="20">
        <f t="shared" si="1"/>
        <v>0.10166471208040632</v>
      </c>
      <c r="J26" s="20">
        <f t="shared" si="1"/>
        <v>0</v>
      </c>
      <c r="K26" s="21">
        <f t="shared" si="1"/>
        <v>0.14416234371727221</v>
      </c>
    </row>
    <row r="27" spans="1:12" outlineLevel="1">
      <c r="A27" s="14"/>
      <c r="B27" s="14" t="s">
        <v>18</v>
      </c>
      <c r="C27" s="154" t="s">
        <v>48</v>
      </c>
      <c r="D27" s="154"/>
      <c r="E27" s="16" t="s">
        <v>49</v>
      </c>
      <c r="F27" s="18">
        <f t="shared" ref="F27:K38" si="2">F11/$E11</f>
        <v>0</v>
      </c>
      <c r="G27" s="18">
        <f t="shared" si="2"/>
        <v>0.90175914127610912</v>
      </c>
      <c r="H27" s="18">
        <f t="shared" si="2"/>
        <v>0</v>
      </c>
      <c r="I27" s="18">
        <f t="shared" si="2"/>
        <v>6.8528615875045593E-2</v>
      </c>
      <c r="J27" s="18">
        <f t="shared" si="2"/>
        <v>0</v>
      </c>
      <c r="K27" s="19">
        <f t="shared" si="2"/>
        <v>2.9716745386025027E-2</v>
      </c>
    </row>
    <row r="28" spans="1:12" outlineLevel="1">
      <c r="A28" s="13"/>
      <c r="B28" s="13" t="s">
        <v>20</v>
      </c>
      <c r="C28" s="1" t="s">
        <v>50</v>
      </c>
      <c r="D28" s="1"/>
      <c r="E28" s="16" t="s">
        <v>51</v>
      </c>
      <c r="F28" s="20">
        <f t="shared" si="2"/>
        <v>0</v>
      </c>
      <c r="G28" s="20">
        <f t="shared" si="2"/>
        <v>0.83617035724377531</v>
      </c>
      <c r="H28" s="20">
        <f t="shared" si="2"/>
        <v>0</v>
      </c>
      <c r="I28" s="20">
        <f t="shared" si="2"/>
        <v>0.13066811529758632</v>
      </c>
      <c r="J28" s="20">
        <f t="shared" si="2"/>
        <v>0</v>
      </c>
      <c r="K28" s="21">
        <f t="shared" si="2"/>
        <v>3.316152745863845E-2</v>
      </c>
    </row>
    <row r="29" spans="1:12" outlineLevel="1">
      <c r="A29" s="14"/>
      <c r="B29" s="14" t="s">
        <v>22</v>
      </c>
      <c r="C29" s="154" t="s">
        <v>52</v>
      </c>
      <c r="D29" s="154"/>
      <c r="E29" s="16" t="s">
        <v>53</v>
      </c>
      <c r="F29" s="18">
        <f t="shared" si="2"/>
        <v>0</v>
      </c>
      <c r="G29" s="18">
        <f t="shared" si="2"/>
        <v>0.81203102885826162</v>
      </c>
      <c r="H29" s="18">
        <f t="shared" si="2"/>
        <v>0</v>
      </c>
      <c r="I29" s="18">
        <f t="shared" si="2"/>
        <v>0.11168644232193015</v>
      </c>
      <c r="J29" s="18">
        <f t="shared" si="2"/>
        <v>0</v>
      </c>
      <c r="K29" s="19">
        <f t="shared" si="2"/>
        <v>7.6283676676358395E-2</v>
      </c>
    </row>
    <row r="30" spans="1:12" outlineLevel="1">
      <c r="A30" s="13"/>
      <c r="B30" s="13" t="s">
        <v>24</v>
      </c>
      <c r="C30" s="1" t="s">
        <v>54</v>
      </c>
      <c r="D30" s="1"/>
      <c r="E30" s="16" t="s">
        <v>55</v>
      </c>
      <c r="F30" s="20">
        <f t="shared" si="2"/>
        <v>0</v>
      </c>
      <c r="G30" s="20">
        <f t="shared" si="2"/>
        <v>0.90229280809495949</v>
      </c>
      <c r="H30" s="20">
        <f t="shared" si="2"/>
        <v>0</v>
      </c>
      <c r="I30" s="20">
        <f t="shared" si="2"/>
        <v>3.5142669851587378E-2</v>
      </c>
      <c r="J30" s="20">
        <f t="shared" si="2"/>
        <v>0</v>
      </c>
      <c r="K30" s="21">
        <f t="shared" si="2"/>
        <v>6.2564850305553463E-2</v>
      </c>
    </row>
    <row r="31" spans="1:12" outlineLevel="1">
      <c r="A31" s="14"/>
      <c r="B31" s="14" t="s">
        <v>26</v>
      </c>
      <c r="C31" s="154" t="s">
        <v>56</v>
      </c>
      <c r="D31" s="154"/>
      <c r="E31" s="16" t="s">
        <v>57</v>
      </c>
      <c r="F31" s="18">
        <f t="shared" si="2"/>
        <v>0</v>
      </c>
      <c r="G31" s="18">
        <f t="shared" si="2"/>
        <v>0.95601797007934175</v>
      </c>
      <c r="H31" s="18">
        <f t="shared" si="2"/>
        <v>0</v>
      </c>
      <c r="I31" s="18">
        <f t="shared" si="2"/>
        <v>4.3984297152470202E-2</v>
      </c>
      <c r="J31" s="18">
        <f t="shared" si="2"/>
        <v>0</v>
      </c>
      <c r="K31" s="19">
        <f t="shared" si="2"/>
        <v>0</v>
      </c>
    </row>
    <row r="32" spans="1:12" outlineLevel="1">
      <c r="A32" s="13"/>
      <c r="B32" s="13" t="s">
        <v>28</v>
      </c>
      <c r="C32" s="1" t="s">
        <v>58</v>
      </c>
      <c r="D32" s="1"/>
      <c r="E32" s="16" t="s">
        <v>59</v>
      </c>
      <c r="F32" s="20">
        <f t="shared" si="2"/>
        <v>0</v>
      </c>
      <c r="G32" s="20">
        <f t="shared" si="2"/>
        <v>0.94145055453001503</v>
      </c>
      <c r="H32" s="20">
        <f t="shared" si="2"/>
        <v>0</v>
      </c>
      <c r="I32" s="20">
        <f t="shared" si="2"/>
        <v>5.8550710701794566E-2</v>
      </c>
      <c r="J32" s="20">
        <f t="shared" si="2"/>
        <v>0</v>
      </c>
      <c r="K32" s="21">
        <f t="shared" si="2"/>
        <v>0</v>
      </c>
    </row>
    <row r="33" spans="1:11" outlineLevel="1">
      <c r="A33" s="14"/>
      <c r="B33" s="14" t="s">
        <v>30</v>
      </c>
      <c r="C33" s="154" t="s">
        <v>60</v>
      </c>
      <c r="D33" s="154"/>
      <c r="E33" s="16" t="s">
        <v>61</v>
      </c>
      <c r="F33" s="18">
        <f t="shared" si="2"/>
        <v>0</v>
      </c>
      <c r="G33" s="18">
        <f t="shared" si="2"/>
        <v>0.98461507920752767</v>
      </c>
      <c r="H33" s="18">
        <f t="shared" si="2"/>
        <v>0</v>
      </c>
      <c r="I33" s="18">
        <f t="shared" si="2"/>
        <v>1.5384920792472306E-2</v>
      </c>
      <c r="J33" s="18">
        <f t="shared" si="2"/>
        <v>0</v>
      </c>
      <c r="K33" s="19">
        <f t="shared" si="2"/>
        <v>0</v>
      </c>
    </row>
    <row r="34" spans="1:11" outlineLevel="1">
      <c r="A34" s="13"/>
      <c r="B34" s="13" t="s">
        <v>32</v>
      </c>
      <c r="C34" s="1" t="s">
        <v>62</v>
      </c>
      <c r="D34" s="1"/>
      <c r="E34" s="16" t="s">
        <v>63</v>
      </c>
      <c r="F34" s="20">
        <f t="shared" si="2"/>
        <v>0</v>
      </c>
      <c r="G34" s="20">
        <f t="shared" si="2"/>
        <v>0.83376818223203797</v>
      </c>
      <c r="H34" s="20">
        <f t="shared" si="2"/>
        <v>0</v>
      </c>
      <c r="I34" s="20">
        <f t="shared" si="2"/>
        <v>0.10066692025854856</v>
      </c>
      <c r="J34" s="20">
        <f t="shared" si="2"/>
        <v>0</v>
      </c>
      <c r="K34" s="21">
        <f t="shared" si="2"/>
        <v>6.5565617259314729E-2</v>
      </c>
    </row>
    <row r="35" spans="1:11" outlineLevel="1">
      <c r="A35" s="14"/>
      <c r="B35" s="14" t="s">
        <v>34</v>
      </c>
      <c r="C35" s="154" t="s">
        <v>64</v>
      </c>
      <c r="D35" s="154"/>
      <c r="E35" s="16" t="s">
        <v>65</v>
      </c>
      <c r="F35" s="18">
        <f t="shared" si="2"/>
        <v>8.8159392181063369E-3</v>
      </c>
      <c r="G35" s="18">
        <f t="shared" si="2"/>
        <v>0.85368212394676246</v>
      </c>
      <c r="H35" s="18">
        <f t="shared" si="2"/>
        <v>6.4115921586227901E-3</v>
      </c>
      <c r="I35" s="18">
        <f t="shared" si="2"/>
        <v>6.3928916814934747E-2</v>
      </c>
      <c r="J35" s="18">
        <f t="shared" si="2"/>
        <v>0</v>
      </c>
      <c r="K35" s="19">
        <f t="shared" si="2"/>
        <v>6.7161427861573725E-2</v>
      </c>
    </row>
    <row r="36" spans="1:11" outlineLevel="1">
      <c r="A36" s="13"/>
      <c r="B36" s="13" t="s">
        <v>36</v>
      </c>
      <c r="C36" s="1" t="s">
        <v>66</v>
      </c>
      <c r="D36" s="1"/>
      <c r="E36" s="16" t="s">
        <v>67</v>
      </c>
      <c r="F36" s="20">
        <f t="shared" si="2"/>
        <v>0</v>
      </c>
      <c r="G36" s="20">
        <f t="shared" si="2"/>
        <v>0.79892881630194768</v>
      </c>
      <c r="H36" s="20">
        <f t="shared" si="2"/>
        <v>0</v>
      </c>
      <c r="I36" s="20">
        <f t="shared" si="2"/>
        <v>0.14052177554384737</v>
      </c>
      <c r="J36" s="20">
        <f t="shared" si="2"/>
        <v>0</v>
      </c>
      <c r="K36" s="21">
        <f t="shared" si="2"/>
        <v>6.055134683126466E-2</v>
      </c>
    </row>
    <row r="37" spans="1:11" outlineLevel="1">
      <c r="A37" s="14"/>
      <c r="B37" s="14" t="s">
        <v>38</v>
      </c>
      <c r="C37" s="154" t="s">
        <v>68</v>
      </c>
      <c r="D37" s="154"/>
      <c r="E37" s="16" t="s">
        <v>69</v>
      </c>
      <c r="F37" s="18">
        <f t="shared" si="2"/>
        <v>0</v>
      </c>
      <c r="G37" s="18">
        <f t="shared" si="2"/>
        <v>0.92656470588235296</v>
      </c>
      <c r="H37" s="18">
        <f t="shared" si="2"/>
        <v>0</v>
      </c>
      <c r="I37" s="18">
        <f t="shared" si="2"/>
        <v>1.2605042016806723E-2</v>
      </c>
      <c r="J37" s="18">
        <f t="shared" si="2"/>
        <v>0</v>
      </c>
      <c r="K37" s="19">
        <f t="shared" si="2"/>
        <v>6.0830252100840337E-2</v>
      </c>
    </row>
    <row r="38" spans="1:11" outlineLevel="1">
      <c r="A38" s="13"/>
      <c r="B38" s="13" t="s">
        <v>40</v>
      </c>
      <c r="C38" s="1" t="s">
        <v>41</v>
      </c>
      <c r="D38" s="1"/>
      <c r="E38" s="16" t="s">
        <v>70</v>
      </c>
      <c r="F38" s="20">
        <f t="shared" si="2"/>
        <v>0.26643598615916952</v>
      </c>
      <c r="G38" s="20">
        <f t="shared" si="2"/>
        <v>0.30103806228373703</v>
      </c>
      <c r="H38" s="20">
        <f t="shared" si="2"/>
        <v>0.2179930795847751</v>
      </c>
      <c r="I38" s="20">
        <f t="shared" si="2"/>
        <v>0</v>
      </c>
      <c r="J38" s="20">
        <f t="shared" si="2"/>
        <v>7.2664359861591699E-2</v>
      </c>
      <c r="K38" s="22">
        <f t="shared" si="2"/>
        <v>0.14186851211072665</v>
      </c>
    </row>
    <row r="45" spans="1:11">
      <c r="B45" s="131"/>
      <c r="C45" s="131"/>
    </row>
    <row r="46" spans="1:11">
      <c r="B46" s="45"/>
    </row>
  </sheetData>
  <mergeCells count="35">
    <mergeCell ref="C9:D9"/>
    <mergeCell ref="A3:K3"/>
    <mergeCell ref="A4:K4"/>
    <mergeCell ref="B6:C6"/>
    <mergeCell ref="A7:D7"/>
    <mergeCell ref="B8:D8"/>
    <mergeCell ref="C21:D21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33:D33"/>
    <mergeCell ref="C22:D22"/>
    <mergeCell ref="A23:D23"/>
    <mergeCell ref="B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4:D34"/>
    <mergeCell ref="C35:D35"/>
    <mergeCell ref="C36:D36"/>
    <mergeCell ref="C37:D37"/>
    <mergeCell ref="C38:D38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AA981-B551-43E5-9471-10D48CB7FA74}">
  <sheetPr>
    <outlinePr summaryBelow="0"/>
  </sheetPr>
  <dimension ref="A1:I77"/>
  <sheetViews>
    <sheetView showGridLines="0" topLeftCell="E7" zoomScale="70" zoomScaleNormal="70" workbookViewId="0">
      <selection activeCell="U64" sqref="U64"/>
    </sheetView>
  </sheetViews>
  <sheetFormatPr defaultColWidth="9.140625" defaultRowHeight="12.75" outlineLevelRow="1"/>
  <cols>
    <col min="1" max="3" width="9.140625" style="6"/>
    <col min="4" max="4" width="9.28515625" style="6" bestFit="1" customWidth="1"/>
    <col min="5" max="5" width="9.140625" style="6" bestFit="1" customWidth="1"/>
    <col min="6" max="16384" width="9.140625" style="6"/>
  </cols>
  <sheetData>
    <row r="1" spans="1:6" ht="22.5">
      <c r="A1" s="5" t="s">
        <v>71</v>
      </c>
    </row>
    <row r="3" spans="1:6" ht="10.5" customHeight="1">
      <c r="A3" s="157" t="s">
        <v>1</v>
      </c>
      <c r="B3" s="157"/>
      <c r="C3" s="157"/>
      <c r="D3" s="157"/>
      <c r="E3" s="157"/>
    </row>
    <row r="4" spans="1:6" ht="10.5" customHeight="1">
      <c r="A4" s="158" t="s">
        <v>2</v>
      </c>
      <c r="B4" s="158"/>
      <c r="C4" s="158"/>
      <c r="D4" s="158"/>
      <c r="E4" s="158"/>
    </row>
    <row r="5" spans="1:6" ht="10.5" customHeight="1">
      <c r="A5" s="158"/>
      <c r="B5" s="158"/>
      <c r="C5" s="158"/>
      <c r="D5" s="158"/>
      <c r="E5" s="158"/>
    </row>
    <row r="7" spans="1:6" ht="63.75">
      <c r="A7" s="7" t="s">
        <v>4</v>
      </c>
      <c r="B7" s="7" t="s">
        <v>5</v>
      </c>
      <c r="C7" s="8" t="s">
        <v>3</v>
      </c>
      <c r="D7" s="23" t="s">
        <v>13</v>
      </c>
      <c r="E7" s="23" t="s">
        <v>42</v>
      </c>
    </row>
    <row r="8" spans="1:6" collapsed="1">
      <c r="A8" s="156" t="s">
        <v>6</v>
      </c>
      <c r="B8" s="156"/>
      <c r="C8" s="156"/>
      <c r="D8" s="2">
        <v>39450.305999999997</v>
      </c>
      <c r="E8" s="26">
        <v>1</v>
      </c>
    </row>
    <row r="9" spans="1:6">
      <c r="A9" s="1" t="s">
        <v>72</v>
      </c>
      <c r="B9" s="1"/>
      <c r="C9" s="1"/>
      <c r="D9" s="2">
        <v>3432.2350000000001</v>
      </c>
      <c r="E9" s="26">
        <f>D9/D8</f>
        <v>8.7001479785733485E-2</v>
      </c>
    </row>
    <row r="10" spans="1:6" outlineLevel="1">
      <c r="A10" s="14"/>
      <c r="B10" s="154" t="s">
        <v>73</v>
      </c>
      <c r="C10" s="154"/>
      <c r="D10" s="27">
        <v>31.5</v>
      </c>
      <c r="E10" s="28">
        <f>F10*$E$9</f>
        <v>7.9847289397451068E-4</v>
      </c>
      <c r="F10" s="24">
        <f>D10/$D$9</f>
        <v>9.1776932523559718E-3</v>
      </c>
    </row>
    <row r="11" spans="1:6" outlineLevel="1">
      <c r="A11" s="127"/>
      <c r="B11" s="1" t="s">
        <v>8</v>
      </c>
      <c r="C11" s="1"/>
      <c r="D11" s="29">
        <v>2968.54</v>
      </c>
      <c r="E11" s="128">
        <f t="shared" ref="E11:E14" si="0">F11*$E$9</f>
        <v>7.5247578561241077E-2</v>
      </c>
      <c r="F11" s="24">
        <f>D11/$D$9</f>
        <v>0.86489998499519993</v>
      </c>
    </row>
    <row r="12" spans="1:6" outlineLevel="1">
      <c r="A12" s="14"/>
      <c r="B12" s="154" t="s">
        <v>9</v>
      </c>
      <c r="C12" s="154"/>
      <c r="D12" s="27">
        <v>31.5</v>
      </c>
      <c r="E12" s="28">
        <f t="shared" si="0"/>
        <v>7.9847289397451068E-4</v>
      </c>
      <c r="F12" s="24">
        <f>D12/$D$9</f>
        <v>9.1776932523559718E-3</v>
      </c>
    </row>
    <row r="13" spans="1:6" outlineLevel="1">
      <c r="A13" s="13"/>
      <c r="B13" s="1" t="s">
        <v>10</v>
      </c>
      <c r="C13" s="1"/>
      <c r="D13" s="29">
        <v>200.75</v>
      </c>
      <c r="E13" s="128">
        <f t="shared" si="0"/>
        <v>5.0886804274724766E-3</v>
      </c>
      <c r="F13" s="24">
        <f>D13/$D$9</f>
        <v>5.848958477493528E-2</v>
      </c>
    </row>
    <row r="14" spans="1:6" outlineLevel="1">
      <c r="A14" s="14"/>
      <c r="B14" s="154" t="s">
        <v>12</v>
      </c>
      <c r="C14" s="154"/>
      <c r="D14" s="27">
        <v>199.95</v>
      </c>
      <c r="E14" s="28">
        <f t="shared" si="0"/>
        <v>5.068401750800108E-3</v>
      </c>
      <c r="F14" s="24">
        <f>D14/$D$9</f>
        <v>5.8256500501859571E-2</v>
      </c>
    </row>
    <row r="15" spans="1:6">
      <c r="A15" s="1" t="s">
        <v>74</v>
      </c>
      <c r="B15" s="1"/>
      <c r="C15" s="1"/>
      <c r="D15" s="2">
        <v>4702.6149999999998</v>
      </c>
      <c r="E15" s="26">
        <f>D15/D8</f>
        <v>0.11920351137453788</v>
      </c>
      <c r="F15" s="25"/>
    </row>
    <row r="16" spans="1:6" outlineLevel="1">
      <c r="A16" s="14"/>
      <c r="B16" s="154" t="s">
        <v>8</v>
      </c>
      <c r="C16" s="154"/>
      <c r="D16" s="27">
        <v>3546.59</v>
      </c>
      <c r="E16" s="28">
        <f>F16*$E$15</f>
        <v>8.9900189874319358E-2</v>
      </c>
      <c r="F16" s="24">
        <f>D16/$D$15</f>
        <v>0.75417400744054108</v>
      </c>
    </row>
    <row r="17" spans="1:6" outlineLevel="1">
      <c r="A17" s="13"/>
      <c r="B17" s="1" t="s">
        <v>10</v>
      </c>
      <c r="C17" s="1"/>
      <c r="D17" s="29">
        <v>478.09</v>
      </c>
      <c r="E17" s="128">
        <f t="shared" ref="E17:E18" si="1">F17*$E$15</f>
        <v>1.2118790662865834E-2</v>
      </c>
      <c r="F17" s="24">
        <f>D17/$D$15</f>
        <v>0.10166471208040632</v>
      </c>
    </row>
    <row r="18" spans="1:6" outlineLevel="1">
      <c r="A18" s="14"/>
      <c r="B18" s="154" t="s">
        <v>12</v>
      </c>
      <c r="C18" s="154"/>
      <c r="D18" s="27">
        <v>677.94</v>
      </c>
      <c r="E18" s="28">
        <f t="shared" si="1"/>
        <v>1.71846575790819E-2</v>
      </c>
      <c r="F18" s="24">
        <f>D18/$D$15</f>
        <v>0.14416234371727221</v>
      </c>
    </row>
    <row r="19" spans="1:6">
      <c r="A19" s="1" t="s">
        <v>75</v>
      </c>
      <c r="B19" s="1"/>
      <c r="C19" s="1"/>
      <c r="D19" s="2">
        <v>1110.4849999999999</v>
      </c>
      <c r="E19" s="26">
        <f>D19/D8</f>
        <v>2.8148957830643948E-2</v>
      </c>
      <c r="F19" s="25"/>
    </row>
    <row r="20" spans="1:6" outlineLevel="1">
      <c r="A20" s="14"/>
      <c r="B20" s="154" t="s">
        <v>8</v>
      </c>
      <c r="C20" s="154"/>
      <c r="D20" s="27">
        <v>1001.39</v>
      </c>
      <c r="E20" s="28">
        <f>F20*$E$19</f>
        <v>2.5383580041178893E-2</v>
      </c>
      <c r="F20" s="24">
        <f>D20/$D$19</f>
        <v>0.90175914127610912</v>
      </c>
    </row>
    <row r="21" spans="1:6" outlineLevel="1">
      <c r="A21" s="13"/>
      <c r="B21" s="1" t="s">
        <v>10</v>
      </c>
      <c r="C21" s="1"/>
      <c r="D21" s="29">
        <v>76.099999999999994</v>
      </c>
      <c r="E21" s="128">
        <f t="shared" ref="E21:E22" si="2">F21*$E$19</f>
        <v>1.9290091184590559E-3</v>
      </c>
      <c r="F21" s="24">
        <f>D21/$D$19</f>
        <v>6.8528615875045593E-2</v>
      </c>
    </row>
    <row r="22" spans="1:6" ht="12.75" customHeight="1" outlineLevel="1">
      <c r="A22" s="14"/>
      <c r="B22" s="154" t="s">
        <v>12</v>
      </c>
      <c r="C22" s="154"/>
      <c r="D22" s="27">
        <v>33</v>
      </c>
      <c r="E22" s="28">
        <f t="shared" si="2"/>
        <v>8.3649541273520163E-4</v>
      </c>
      <c r="F22" s="24">
        <f>D22/$D$19</f>
        <v>2.9716745386025027E-2</v>
      </c>
    </row>
    <row r="23" spans="1:6">
      <c r="A23" s="1" t="s">
        <v>76</v>
      </c>
      <c r="B23" s="1"/>
      <c r="C23" s="1"/>
      <c r="D23" s="2">
        <v>4565.2299999999996</v>
      </c>
      <c r="E23" s="26">
        <f>D23/D8</f>
        <v>0.11572102888124619</v>
      </c>
      <c r="F23" s="25"/>
    </row>
    <row r="24" spans="1:6" outlineLevel="1">
      <c r="A24" s="14"/>
      <c r="B24" s="154" t="s">
        <v>8</v>
      </c>
      <c r="C24" s="154"/>
      <c r="D24" s="27">
        <v>3871.31</v>
      </c>
      <c r="E24" s="28">
        <f>F24*$E$23</f>
        <v>9.8131304735633751E-2</v>
      </c>
      <c r="F24" s="24">
        <f>D24/$D$23</f>
        <v>0.84799889600304923</v>
      </c>
    </row>
    <row r="25" spans="1:6" outlineLevel="1">
      <c r="A25" s="13"/>
      <c r="B25" s="1" t="s">
        <v>77</v>
      </c>
      <c r="C25" s="1"/>
      <c r="D25" s="29">
        <v>596.53</v>
      </c>
      <c r="E25" s="128">
        <f t="shared" ref="E25:E26" si="3">F25*$E$23</f>
        <v>1.5121048744209994E-2</v>
      </c>
      <c r="F25" s="24">
        <f>D25/$D$23</f>
        <v>0.13066811529758632</v>
      </c>
    </row>
    <row r="26" spans="1:6" outlineLevel="1">
      <c r="A26" s="14"/>
      <c r="B26" s="154" t="s">
        <v>78</v>
      </c>
      <c r="C26" s="154"/>
      <c r="D26" s="27">
        <v>151.38999999999999</v>
      </c>
      <c r="E26" s="28">
        <f t="shared" si="3"/>
        <v>3.8374860767873388E-3</v>
      </c>
      <c r="F26" s="24">
        <f>D26/$D$23</f>
        <v>3.316152745863845E-2</v>
      </c>
    </row>
    <row r="27" spans="1:6">
      <c r="A27" s="1" t="s">
        <v>79</v>
      </c>
      <c r="B27" s="1"/>
      <c r="C27" s="1"/>
      <c r="D27" s="2">
        <v>3484.7559999999999</v>
      </c>
      <c r="E27" s="30">
        <f>D27/D8</f>
        <v>8.8332800257620317E-2</v>
      </c>
      <c r="F27" s="25"/>
    </row>
    <row r="28" spans="1:6" outlineLevel="1">
      <c r="A28" s="14"/>
      <c r="B28" s="154" t="s">
        <v>8</v>
      </c>
      <c r="C28" s="154"/>
      <c r="D28" s="31">
        <v>2829.73</v>
      </c>
      <c r="E28" s="28">
        <f>F28*$E$27</f>
        <v>7.1728974675126747E-2</v>
      </c>
      <c r="F28" s="24">
        <f>D28/D$27</f>
        <v>0.81203102885826162</v>
      </c>
    </row>
    <row r="29" spans="1:6" outlineLevel="1">
      <c r="A29" s="13"/>
      <c r="B29" s="1" t="s">
        <v>77</v>
      </c>
      <c r="C29" s="1"/>
      <c r="D29" s="32">
        <v>389.2</v>
      </c>
      <c r="E29" s="128">
        <f t="shared" ref="E29:E30" si="4">F29*$E$27</f>
        <v>9.865576201107288E-3</v>
      </c>
      <c r="F29" s="24">
        <f>D29/D$27</f>
        <v>0.11168644232193015</v>
      </c>
    </row>
    <row r="30" spans="1:6" outlineLevel="1">
      <c r="A30" s="14"/>
      <c r="B30" s="154" t="s">
        <v>78</v>
      </c>
      <c r="C30" s="154"/>
      <c r="D30" s="31">
        <v>265.83</v>
      </c>
      <c r="E30" s="28">
        <f t="shared" si="4"/>
        <v>6.7383507747696561E-3</v>
      </c>
      <c r="F30" s="24">
        <f>D30/D$27</f>
        <v>7.6283676676358395E-2</v>
      </c>
    </row>
    <row r="31" spans="1:6">
      <c r="A31" s="1" t="s">
        <v>80</v>
      </c>
      <c r="B31" s="1"/>
      <c r="C31" s="1"/>
      <c r="D31" s="2">
        <v>3046.4389999999999</v>
      </c>
      <c r="E31" s="30">
        <f>D31/D8</f>
        <v>7.7222189353867113E-2</v>
      </c>
      <c r="F31" s="25"/>
    </row>
    <row r="32" spans="1:6" outlineLevel="1">
      <c r="A32" s="14"/>
      <c r="B32" s="154" t="s">
        <v>8</v>
      </c>
      <c r="C32" s="154"/>
      <c r="D32" s="31">
        <v>2748.78</v>
      </c>
      <c r="E32" s="28">
        <f>F32*$E$31</f>
        <v>6.9677026079341439E-2</v>
      </c>
      <c r="F32" s="24">
        <f>D32/D$31</f>
        <v>0.90229280809495949</v>
      </c>
    </row>
    <row r="33" spans="1:6" outlineLevel="1">
      <c r="A33" s="13"/>
      <c r="B33" s="1" t="s">
        <v>77</v>
      </c>
      <c r="C33" s="1"/>
      <c r="D33" s="32">
        <v>107.06</v>
      </c>
      <c r="E33" s="128">
        <f t="shared" ref="E33:E34" si="5">F33*$E$31</f>
        <v>2.7137939056797178E-3</v>
      </c>
      <c r="F33" s="24">
        <f>D33/D$31</f>
        <v>3.5142669851587378E-2</v>
      </c>
    </row>
    <row r="34" spans="1:6" outlineLevel="1">
      <c r="A34" s="14"/>
      <c r="B34" s="154" t="s">
        <v>78</v>
      </c>
      <c r="C34" s="154"/>
      <c r="D34" s="31">
        <v>190.6</v>
      </c>
      <c r="E34" s="28">
        <f t="shared" si="5"/>
        <v>4.8313947171918E-3</v>
      </c>
      <c r="F34" s="24">
        <f>D34/D$31</f>
        <v>6.2564850305553463E-2</v>
      </c>
    </row>
    <row r="35" spans="1:6">
      <c r="A35" s="1" t="s">
        <v>81</v>
      </c>
      <c r="B35" s="1"/>
      <c r="C35" s="1"/>
      <c r="D35" s="2">
        <v>1764.2660000000001</v>
      </c>
      <c r="E35" s="30">
        <f>D35/D8</f>
        <v>4.4721224722566164E-2</v>
      </c>
      <c r="F35" s="25"/>
    </row>
    <row r="36" spans="1:6" outlineLevel="1">
      <c r="A36" s="14"/>
      <c r="B36" s="154" t="s">
        <v>8</v>
      </c>
      <c r="C36" s="154"/>
      <c r="D36" s="33">
        <v>1686.67</v>
      </c>
      <c r="E36" s="28">
        <f>F36*$E$35</f>
        <v>4.2754294478729776E-2</v>
      </c>
      <c r="F36" s="24">
        <f>D36/$D$35</f>
        <v>0.95601797007934175</v>
      </c>
    </row>
    <row r="37" spans="1:6" outlineLevel="1">
      <c r="A37" s="13"/>
      <c r="B37" s="1" t="s">
        <v>77</v>
      </c>
      <c r="C37" s="1"/>
      <c r="D37" s="34">
        <v>77.599999999999994</v>
      </c>
      <c r="E37" s="128">
        <f>F37*$E$35</f>
        <v>1.9670316372197467E-3</v>
      </c>
      <c r="F37" s="24">
        <f>D37/$D$35</f>
        <v>4.3984297152470202E-2</v>
      </c>
    </row>
    <row r="38" spans="1:6">
      <c r="A38" s="154" t="s">
        <v>82</v>
      </c>
      <c r="B38" s="154"/>
      <c r="C38" s="154"/>
      <c r="D38" s="2">
        <v>2371.107</v>
      </c>
      <c r="E38" s="35">
        <f>D38/D8</f>
        <v>6.0103640260737147E-2</v>
      </c>
      <c r="F38" s="25"/>
    </row>
    <row r="39" spans="1:6" outlineLevel="1">
      <c r="A39" s="13"/>
      <c r="B39" s="1" t="s">
        <v>8</v>
      </c>
      <c r="C39" s="1"/>
      <c r="D39" s="37">
        <v>2232.2800000000002</v>
      </c>
      <c r="E39" s="38">
        <f>F39*E38</f>
        <v>5.6584605452743526E-2</v>
      </c>
      <c r="F39" s="24">
        <f>D39/$D$38</f>
        <v>0.94145055453001503</v>
      </c>
    </row>
    <row r="40" spans="1:6" outlineLevel="1">
      <c r="A40" s="14"/>
      <c r="B40" s="154" t="s">
        <v>77</v>
      </c>
      <c r="C40" s="154"/>
      <c r="D40" s="36">
        <v>138.83000000000001</v>
      </c>
      <c r="E40" s="129">
        <f>F40*E38</f>
        <v>3.5191108530311533E-3</v>
      </c>
      <c r="F40" s="24">
        <f>D40/$D$38</f>
        <v>5.8550710701794566E-2</v>
      </c>
    </row>
    <row r="41" spans="1:6">
      <c r="A41" s="1" t="s">
        <v>83</v>
      </c>
      <c r="B41" s="1"/>
      <c r="C41" s="1"/>
      <c r="D41" s="2">
        <v>503.74</v>
      </c>
      <c r="E41" s="35">
        <f>D41/D8</f>
        <v>1.2768975733673651E-2</v>
      </c>
      <c r="F41" s="25"/>
    </row>
    <row r="42" spans="1:6" outlineLevel="1">
      <c r="A42" s="14"/>
      <c r="B42" s="154" t="s">
        <v>8</v>
      </c>
      <c r="C42" s="154"/>
      <c r="D42" s="36">
        <v>495.99</v>
      </c>
      <c r="E42" s="129">
        <f>F42*E41</f>
        <v>1.2572526053410081E-2</v>
      </c>
      <c r="F42" s="24">
        <f>D42/$D$41</f>
        <v>0.98461507920752767</v>
      </c>
    </row>
    <row r="43" spans="1:6" outlineLevel="1">
      <c r="A43" s="13"/>
      <c r="B43" s="1" t="s">
        <v>77</v>
      </c>
      <c r="C43" s="1"/>
      <c r="D43" s="37">
        <v>7.75</v>
      </c>
      <c r="E43" s="38">
        <f>F43*E41</f>
        <v>1.9644968026357007E-4</v>
      </c>
      <c r="F43" s="24">
        <f>D43/$D$41</f>
        <v>1.5384920792472306E-2</v>
      </c>
    </row>
    <row r="44" spans="1:6">
      <c r="A44" s="154" t="s">
        <v>84</v>
      </c>
      <c r="B44" s="154"/>
      <c r="C44" s="154"/>
      <c r="D44" s="2">
        <v>5557.4859999999999</v>
      </c>
      <c r="E44" s="35">
        <f>D44/$D$8</f>
        <v>0.14087307713151834</v>
      </c>
      <c r="F44" s="25"/>
    </row>
    <row r="45" spans="1:6" outlineLevel="1">
      <c r="A45" s="13"/>
      <c r="B45" s="1" t="s">
        <v>8</v>
      </c>
      <c r="C45" s="1"/>
      <c r="D45" s="37">
        <v>4633.6499999999996</v>
      </c>
      <c r="E45" s="130">
        <f>F45*E44</f>
        <v>0.11745536270365052</v>
      </c>
      <c r="F45" s="24">
        <f>D45/$D$44</f>
        <v>0.83376728254466137</v>
      </c>
    </row>
    <row r="46" spans="1:6" outlineLevel="1">
      <c r="A46" s="14"/>
      <c r="B46" s="154" t="s">
        <v>77</v>
      </c>
      <c r="C46" s="154"/>
      <c r="D46" s="36">
        <v>559.45000000000005</v>
      </c>
      <c r="E46" s="129">
        <f>F46*E44</f>
        <v>1.4181132080445717E-2</v>
      </c>
      <c r="F46" s="24">
        <f>D46/$D$44</f>
        <v>0.10066602057117194</v>
      </c>
    </row>
    <row r="47" spans="1:6" outlineLevel="1">
      <c r="A47" s="13"/>
      <c r="B47" s="1" t="s">
        <v>78</v>
      </c>
      <c r="C47" s="1"/>
      <c r="D47" s="37">
        <v>364.38</v>
      </c>
      <c r="E47" s="130">
        <f>F47*E44</f>
        <v>9.2364302573470537E-3</v>
      </c>
      <c r="F47" s="24">
        <f>D47/$D$44</f>
        <v>6.5565617259314729E-2</v>
      </c>
    </row>
    <row r="48" spans="1:6">
      <c r="A48" s="154" t="s">
        <v>85</v>
      </c>
      <c r="B48" s="154"/>
      <c r="C48" s="154"/>
      <c r="D48" s="2">
        <v>1871.61</v>
      </c>
      <c r="E48" s="35">
        <f>D48/$D$8</f>
        <v>4.7442217558464568E-2</v>
      </c>
      <c r="F48" s="25"/>
    </row>
    <row r="49" spans="1:6" outlineLevel="1">
      <c r="A49" s="13"/>
      <c r="B49" s="1" t="s">
        <v>86</v>
      </c>
      <c r="C49" s="1"/>
      <c r="D49" s="37">
        <v>16.5</v>
      </c>
      <c r="E49" s="130">
        <f>F49*E48</f>
        <v>4.1824770636760087E-4</v>
      </c>
      <c r="F49" s="24">
        <f>D49/$D$48</f>
        <v>8.8159392181063369E-3</v>
      </c>
    </row>
    <row r="50" spans="1:6" outlineLevel="1">
      <c r="A50" s="14"/>
      <c r="B50" s="154" t="s">
        <v>8</v>
      </c>
      <c r="C50" s="154"/>
      <c r="D50" s="36">
        <v>1597.76</v>
      </c>
      <c r="E50" s="129">
        <f>F50*E48</f>
        <v>4.0500573050054417E-2</v>
      </c>
      <c r="F50" s="24">
        <f>D50/$D$48</f>
        <v>0.85368212394676246</v>
      </c>
    </row>
    <row r="51" spans="1:6" outlineLevel="1">
      <c r="A51" s="13"/>
      <c r="B51" s="1" t="s">
        <v>87</v>
      </c>
      <c r="C51" s="1"/>
      <c r="D51" s="37">
        <v>12</v>
      </c>
      <c r="E51" s="130">
        <f>F51*E48</f>
        <v>3.0418015008552786E-4</v>
      </c>
      <c r="F51" s="24">
        <f>D51/$D$48</f>
        <v>6.4115921586227901E-3</v>
      </c>
    </row>
    <row r="52" spans="1:6" outlineLevel="1">
      <c r="A52" s="14"/>
      <c r="B52" s="154" t="s">
        <v>77</v>
      </c>
      <c r="C52" s="154"/>
      <c r="D52" s="36">
        <v>119.65</v>
      </c>
      <c r="E52" s="129">
        <f>F52*E48</f>
        <v>3.0329295798111181E-3</v>
      </c>
      <c r="F52" s="24">
        <f>D52/$D$48</f>
        <v>6.3928916814934747E-2</v>
      </c>
    </row>
    <row r="53" spans="1:6" outlineLevel="1">
      <c r="A53" s="13"/>
      <c r="B53" s="1" t="s">
        <v>78</v>
      </c>
      <c r="C53" s="1"/>
      <c r="D53" s="37">
        <v>125.7</v>
      </c>
      <c r="E53" s="130">
        <f>F53*E48</f>
        <v>3.1862870721459046E-3</v>
      </c>
      <c r="F53" s="24">
        <f>D53/$D$48</f>
        <v>6.7161427861573725E-2</v>
      </c>
    </row>
    <row r="54" spans="1:6">
      <c r="A54" s="154" t="s">
        <v>88</v>
      </c>
      <c r="B54" s="154"/>
      <c r="C54" s="154"/>
      <c r="D54" s="2">
        <v>1547.4469999999999</v>
      </c>
      <c r="E54" s="35">
        <f>D54/$D$8</f>
        <v>3.922522172578332E-2</v>
      </c>
      <c r="F54" s="25"/>
    </row>
    <row r="55" spans="1:6" outlineLevel="1">
      <c r="A55" s="13"/>
      <c r="B55" s="1" t="s">
        <v>89</v>
      </c>
      <c r="C55" s="1"/>
      <c r="D55" s="37">
        <v>1236.3</v>
      </c>
      <c r="E55" s="130">
        <f>F55*E54</f>
        <v>3.1338159962561507E-2</v>
      </c>
      <c r="F55" s="24">
        <f>D55/$D$54</f>
        <v>0.79892881630194768</v>
      </c>
    </row>
    <row r="56" spans="1:6" outlineLevel="1">
      <c r="A56" s="14"/>
      <c r="B56" s="154" t="s">
        <v>77</v>
      </c>
      <c r="C56" s="154"/>
      <c r="D56" s="36">
        <v>217.45</v>
      </c>
      <c r="E56" s="129">
        <f>F56*E54</f>
        <v>5.5119978030081689E-3</v>
      </c>
      <c r="F56" s="24">
        <f>D56/$D$54</f>
        <v>0.14052177554384737</v>
      </c>
    </row>
    <row r="57" spans="1:6" outlineLevel="1">
      <c r="A57" s="13"/>
      <c r="B57" s="1" t="s">
        <v>78</v>
      </c>
      <c r="C57" s="1"/>
      <c r="D57" s="37">
        <v>93.7</v>
      </c>
      <c r="E57" s="130">
        <f>F57*E54</f>
        <v>2.3751400052511636E-3</v>
      </c>
      <c r="F57" s="24">
        <f>D57/$D$54</f>
        <v>6.055134683126466E-2</v>
      </c>
    </row>
    <row r="58" spans="1:6">
      <c r="A58" s="154" t="s">
        <v>90</v>
      </c>
      <c r="B58" s="154"/>
      <c r="C58" s="154"/>
      <c r="D58" s="2">
        <v>2975</v>
      </c>
      <c r="E58" s="35">
        <f>D58/$D$8</f>
        <v>7.5411328875370456E-2</v>
      </c>
      <c r="F58" s="25"/>
    </row>
    <row r="59" spans="1:6" outlineLevel="1">
      <c r="A59" s="13"/>
      <c r="B59" s="1" t="s">
        <v>89</v>
      </c>
      <c r="C59" s="1"/>
      <c r="D59" s="37">
        <v>2756.53</v>
      </c>
      <c r="E59" s="130">
        <f>F59*E58</f>
        <v>6.9873475759605022E-2</v>
      </c>
      <c r="F59" s="24">
        <f>D59/D$58</f>
        <v>0.92656470588235296</v>
      </c>
    </row>
    <row r="60" spans="1:6" outlineLevel="1">
      <c r="A60" s="14"/>
      <c r="B60" s="154" t="s">
        <v>77</v>
      </c>
      <c r="C60" s="154"/>
      <c r="D60" s="36">
        <v>37.5</v>
      </c>
      <c r="E60" s="129">
        <f>F60*E58</f>
        <v>9.5056296901727469E-4</v>
      </c>
      <c r="F60" s="24">
        <f>D60/D$58</f>
        <v>1.2605042016806723E-2</v>
      </c>
    </row>
    <row r="61" spans="1:6" outlineLevel="1">
      <c r="A61" s="13"/>
      <c r="B61" s="1" t="s">
        <v>78</v>
      </c>
      <c r="C61" s="1"/>
      <c r="D61" s="37">
        <v>180.97</v>
      </c>
      <c r="E61" s="130">
        <f>F61*E58</f>
        <v>4.5872901467481656E-3</v>
      </c>
      <c r="F61" s="24">
        <f>D61/D$58</f>
        <v>6.0830252100840337E-2</v>
      </c>
    </row>
    <row r="62" spans="1:6">
      <c r="A62" s="154" t="s">
        <v>41</v>
      </c>
      <c r="B62" s="154"/>
      <c r="C62" s="154"/>
      <c r="D62" s="2">
        <v>433.5</v>
      </c>
      <c r="E62" s="35">
        <f>D62/$D$8</f>
        <v>1.0988507921839695E-2</v>
      </c>
      <c r="F62" s="25"/>
    </row>
    <row r="63" spans="1:6" outlineLevel="1">
      <c r="A63" s="13"/>
      <c r="B63" s="1" t="s">
        <v>86</v>
      </c>
      <c r="C63" s="1"/>
      <c r="D63" s="37">
        <v>115.5</v>
      </c>
      <c r="E63" s="130">
        <f>F63*E62</f>
        <v>2.9277339445732057E-3</v>
      </c>
      <c r="F63" s="24">
        <f>D63/$D$62</f>
        <v>0.26643598615916952</v>
      </c>
    </row>
    <row r="64" spans="1:6" outlineLevel="1">
      <c r="A64" s="14"/>
      <c r="B64" s="154" t="s">
        <v>89</v>
      </c>
      <c r="C64" s="154"/>
      <c r="D64" s="36">
        <v>130.5</v>
      </c>
      <c r="E64" s="129">
        <f>F64*E62</f>
        <v>3.3079591321801159E-3</v>
      </c>
      <c r="F64" s="24">
        <f>D64/$D$62</f>
        <v>0.30103806228373703</v>
      </c>
    </row>
    <row r="65" spans="1:9" outlineLevel="1">
      <c r="A65" s="13"/>
      <c r="B65" s="1" t="s">
        <v>87</v>
      </c>
      <c r="C65" s="1"/>
      <c r="D65" s="37">
        <v>94.5</v>
      </c>
      <c r="E65" s="130">
        <f>F65*E62</f>
        <v>2.3954186819235323E-3</v>
      </c>
      <c r="F65" s="24">
        <f>D65/$D$62</f>
        <v>0.2179930795847751</v>
      </c>
    </row>
    <row r="66" spans="1:9" outlineLevel="1">
      <c r="A66" s="14"/>
      <c r="B66" s="154" t="s">
        <v>91</v>
      </c>
      <c r="C66" s="154"/>
      <c r="D66" s="36">
        <v>31.5</v>
      </c>
      <c r="E66" s="129">
        <f>F66*E62</f>
        <v>7.9847289397451068E-4</v>
      </c>
      <c r="F66" s="24">
        <f>D66/$D$62</f>
        <v>7.2664359861591699E-2</v>
      </c>
    </row>
    <row r="67" spans="1:9" outlineLevel="1">
      <c r="A67" s="13"/>
      <c r="B67" s="1" t="s">
        <v>78</v>
      </c>
      <c r="C67" s="1"/>
      <c r="D67" s="37">
        <v>61.5</v>
      </c>
      <c r="E67" s="130">
        <f>F67*E62</f>
        <v>1.5589232691883305E-3</v>
      </c>
      <c r="F67" s="24">
        <f>D67/$D$62</f>
        <v>0.14186851211072665</v>
      </c>
    </row>
    <row r="68" spans="1:9" ht="12.75" customHeight="1">
      <c r="A68" s="161" t="s">
        <v>92</v>
      </c>
      <c r="B68" s="161"/>
      <c r="C68" s="161"/>
      <c r="D68" s="2">
        <v>2084.39</v>
      </c>
      <c r="E68" s="35">
        <f>D68/$D$8</f>
        <v>5.2835838586397788E-2</v>
      </c>
    </row>
    <row r="69" spans="1:9" ht="18">
      <c r="A69" s="13"/>
      <c r="B69" s="13" t="s">
        <v>89</v>
      </c>
      <c r="C69" s="13"/>
      <c r="D69" s="40">
        <v>1970.89</v>
      </c>
      <c r="E69" s="130">
        <f>F69*E68</f>
        <v>4.9958801333505505E-2</v>
      </c>
      <c r="F69" s="24">
        <f>D69/D$68</f>
        <v>0.94554761824802469</v>
      </c>
    </row>
    <row r="70" spans="1:9">
      <c r="A70" s="14"/>
      <c r="B70" s="14" t="s">
        <v>87</v>
      </c>
      <c r="C70" s="14"/>
      <c r="D70" s="39">
        <v>1.5</v>
      </c>
      <c r="E70" s="129">
        <f>F70*E68</f>
        <v>3.8022518760690982E-5</v>
      </c>
      <c r="F70" s="24">
        <f t="shared" ref="F70:F71" si="6">D70/D$68</f>
        <v>7.1963500112742817E-4</v>
      </c>
    </row>
    <row r="71" spans="1:9">
      <c r="A71" s="13"/>
      <c r="B71" s="13" t="s">
        <v>77</v>
      </c>
      <c r="C71" s="13"/>
      <c r="D71" s="40">
        <v>112</v>
      </c>
      <c r="E71" s="130">
        <f>F71*E68</f>
        <v>2.8390147341315936E-3</v>
      </c>
      <c r="F71" s="24">
        <f t="shared" si="6"/>
        <v>5.3732746750847972E-2</v>
      </c>
    </row>
    <row r="73" spans="1:9">
      <c r="A73" s="6" t="s">
        <v>93</v>
      </c>
      <c r="B73" s="154" t="s">
        <v>73</v>
      </c>
      <c r="C73" s="154"/>
      <c r="D73" s="45">
        <f>SUM('TOTAL UPV'!F9:F22)-'TOTAL UPV'!F19-'TOTAL UPV'!F9</f>
        <v>115.5</v>
      </c>
      <c r="E73" s="46">
        <f>D73/$A$75</f>
        <v>3.602386932224443E-3</v>
      </c>
      <c r="H73" s="45">
        <f>SUM('TOTAL UPV'!J10:J22)-'TOTAL UPV'!J19</f>
        <v>31.5</v>
      </c>
      <c r="I73" s="45">
        <f>SUM('TOTAL UPV'!K10:K22)-'TOTAL UPV'!K19</f>
        <v>2019.3099999999997</v>
      </c>
    </row>
    <row r="74" spans="1:9" ht="12.75" customHeight="1">
      <c r="A74" s="6" t="s">
        <v>6</v>
      </c>
      <c r="B74" s="1" t="s">
        <v>8</v>
      </c>
      <c r="C74" s="1"/>
      <c r="D74" s="45">
        <f>SUM('TOTAL UPV'!G9:G22)-'TOTAL UPV'!G9-'TOTAL UPV'!G19</f>
        <v>27115.724999999999</v>
      </c>
      <c r="E74" s="46">
        <f t="shared" ref="E74:E76" si="7">D74/$A$75</f>
        <v>0.84572583028391024</v>
      </c>
      <c r="H74" s="46">
        <f>H73/$D$73</f>
        <v>0.27272727272727271</v>
      </c>
      <c r="I74" s="46">
        <f>I73/$D$73</f>
        <v>17.483203463203459</v>
      </c>
    </row>
    <row r="75" spans="1:9">
      <c r="A75" s="45">
        <f>'TOTAL UPV'!E8-'TOTAL UPV'!E9-'TOTAL UPV'!E19</f>
        <v>32062.074999999997</v>
      </c>
      <c r="B75" s="154" t="s">
        <v>9</v>
      </c>
      <c r="C75" s="154"/>
      <c r="D75" s="45">
        <f>SUM('TOTAL UPV'!H9:H22)-'TOTAL UPV'!H9-'TOTAL UPV'!H19</f>
        <v>94.5</v>
      </c>
      <c r="E75" s="46">
        <f t="shared" si="7"/>
        <v>2.9474074900018169E-3</v>
      </c>
    </row>
    <row r="76" spans="1:9">
      <c r="B76" s="1" t="s">
        <v>10</v>
      </c>
      <c r="C76" s="1"/>
      <c r="D76" s="45">
        <f>SUM('TOTAL UPV'!I9:I22)-'TOTAL UPV'!I9-'TOTAL UPV'!I19</f>
        <v>2685.5649999999996</v>
      </c>
      <c r="E76" s="46">
        <f t="shared" si="7"/>
        <v>8.3761422178695547E-2</v>
      </c>
    </row>
    <row r="77" spans="1:9" ht="12.75" customHeight="1">
      <c r="B77" s="154" t="s">
        <v>12</v>
      </c>
      <c r="C77" s="154"/>
      <c r="D77" s="45">
        <f>SUM('TOTAL UPV'!K9:K22)-'TOTAL UPV'!K9-'TOTAL UPV'!K19</f>
        <v>2019.3100000000002</v>
      </c>
      <c r="E77" s="46">
        <f>D77/$A$75</f>
        <v>6.2981263689265293E-2</v>
      </c>
    </row>
  </sheetData>
  <mergeCells count="69">
    <mergeCell ref="B77:C77"/>
    <mergeCell ref="B10:C10"/>
    <mergeCell ref="A3:E3"/>
    <mergeCell ref="A4:E4"/>
    <mergeCell ref="A5:E5"/>
    <mergeCell ref="A8:C8"/>
    <mergeCell ref="A9:C9"/>
    <mergeCell ref="B22:C22"/>
    <mergeCell ref="B11:C11"/>
    <mergeCell ref="B12:C12"/>
    <mergeCell ref="B13:C13"/>
    <mergeCell ref="B14:C14"/>
    <mergeCell ref="A15:C15"/>
    <mergeCell ref="B16:C16"/>
    <mergeCell ref="B17:C17"/>
    <mergeCell ref="B18:C18"/>
    <mergeCell ref="A19:C19"/>
    <mergeCell ref="B20:C20"/>
    <mergeCell ref="B21:C21"/>
    <mergeCell ref="B34:C34"/>
    <mergeCell ref="A23:C23"/>
    <mergeCell ref="B24:C24"/>
    <mergeCell ref="B25:C25"/>
    <mergeCell ref="B26:C26"/>
    <mergeCell ref="A27:C27"/>
    <mergeCell ref="B28:C28"/>
    <mergeCell ref="B29:C29"/>
    <mergeCell ref="B30:C30"/>
    <mergeCell ref="A31:C31"/>
    <mergeCell ref="B32:C32"/>
    <mergeCell ref="B33:C33"/>
    <mergeCell ref="B46:C46"/>
    <mergeCell ref="A35:C35"/>
    <mergeCell ref="B36:C36"/>
    <mergeCell ref="B37:C37"/>
    <mergeCell ref="A38:C38"/>
    <mergeCell ref="B39:C39"/>
    <mergeCell ref="B40:C40"/>
    <mergeCell ref="A41:C41"/>
    <mergeCell ref="B42:C42"/>
    <mergeCell ref="B43:C43"/>
    <mergeCell ref="A44:C44"/>
    <mergeCell ref="B45:C45"/>
    <mergeCell ref="B47:C47"/>
    <mergeCell ref="A48:C48"/>
    <mergeCell ref="B49:C49"/>
    <mergeCell ref="B50:C50"/>
    <mergeCell ref="B51:C51"/>
    <mergeCell ref="B52:C52"/>
    <mergeCell ref="B53:C53"/>
    <mergeCell ref="A54:C54"/>
    <mergeCell ref="B55:C55"/>
    <mergeCell ref="B56:C56"/>
    <mergeCell ref="B57:C57"/>
    <mergeCell ref="A62:C62"/>
    <mergeCell ref="B63:C63"/>
    <mergeCell ref="B73:C73"/>
    <mergeCell ref="B74:C74"/>
    <mergeCell ref="B59:C59"/>
    <mergeCell ref="B60:C60"/>
    <mergeCell ref="B61:C61"/>
    <mergeCell ref="A58:C58"/>
    <mergeCell ref="B75:C75"/>
    <mergeCell ref="B64:C64"/>
    <mergeCell ref="B76:C76"/>
    <mergeCell ref="B65:C65"/>
    <mergeCell ref="B66:C66"/>
    <mergeCell ref="B67:C67"/>
    <mergeCell ref="A68:C68"/>
  </mergeCells>
  <pageMargins left="0.7" right="0.7" top="0.75" bottom="0.75" header="0.3" footer="0.3"/>
  <ignoredErrors>
    <ignoredError sqref="D74:D77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8A2C-6F4F-4539-B28F-7F26BDE7BAB9}">
  <sheetPr>
    <outlinePr summaryBelow="0"/>
  </sheetPr>
  <dimension ref="A1:E450"/>
  <sheetViews>
    <sheetView showGridLines="0" tabSelected="1" topLeftCell="A121" zoomScale="115" zoomScaleNormal="115" workbookViewId="0">
      <selection activeCell="R114" sqref="R114"/>
    </sheetView>
  </sheetViews>
  <sheetFormatPr defaultColWidth="9.140625" defaultRowHeight="12.75" outlineLevelRow="2"/>
  <cols>
    <col min="1" max="1" width="5.7109375" style="86" customWidth="1"/>
    <col min="2" max="2" width="27.42578125" style="86" customWidth="1"/>
    <col min="3" max="3" width="13.85546875" style="86" customWidth="1"/>
    <col min="4" max="4" width="9.28515625" style="86" bestFit="1" customWidth="1"/>
    <col min="5" max="16384" width="9.140625" style="86"/>
  </cols>
  <sheetData>
    <row r="1" spans="1:5" ht="22.5">
      <c r="A1" s="105" t="s">
        <v>94</v>
      </c>
    </row>
    <row r="3" spans="1:5" ht="10.5" customHeight="1">
      <c r="A3" s="164" t="s">
        <v>1</v>
      </c>
      <c r="B3" s="164"/>
      <c r="C3" s="164"/>
      <c r="D3" s="164"/>
    </row>
    <row r="4" spans="1:5" ht="10.5" customHeight="1">
      <c r="A4" s="165" t="s">
        <v>2</v>
      </c>
      <c r="B4" s="165"/>
      <c r="C4" s="165"/>
      <c r="D4" s="165"/>
    </row>
    <row r="6" spans="1:5" ht="36">
      <c r="A6" s="106" t="s">
        <v>4</v>
      </c>
      <c r="B6" s="106" t="s">
        <v>96</v>
      </c>
      <c r="C6" s="106" t="s">
        <v>5</v>
      </c>
      <c r="D6" s="107" t="s">
        <v>13</v>
      </c>
    </row>
    <row r="7" spans="1:5" collapsed="1">
      <c r="A7" s="166" t="s">
        <v>6</v>
      </c>
      <c r="B7" s="166"/>
      <c r="C7" s="166"/>
      <c r="D7" s="2">
        <v>39450.305999999997</v>
      </c>
    </row>
    <row r="8" spans="1:5">
      <c r="A8" s="163" t="s">
        <v>15</v>
      </c>
      <c r="B8" s="163"/>
      <c r="C8" s="163"/>
      <c r="D8" s="2">
        <v>3432.2350000000001</v>
      </c>
    </row>
    <row r="9" spans="1:5" outlineLevel="1">
      <c r="A9" s="108"/>
      <c r="B9" s="162" t="s">
        <v>97</v>
      </c>
      <c r="C9" s="162"/>
      <c r="D9" s="2">
        <v>424.15</v>
      </c>
    </row>
    <row r="10" spans="1:5" outlineLevel="2">
      <c r="A10" s="163"/>
      <c r="B10" s="163"/>
      <c r="C10" s="109" t="s">
        <v>7</v>
      </c>
      <c r="D10" s="3">
        <v>6</v>
      </c>
      <c r="E10" s="41">
        <f>D10/$D$9</f>
        <v>1.4145938936696923E-2</v>
      </c>
    </row>
    <row r="11" spans="1:5" outlineLevel="2">
      <c r="A11" s="162"/>
      <c r="B11" s="162"/>
      <c r="C11" s="108" t="s">
        <v>8</v>
      </c>
      <c r="D11" s="4">
        <v>388.7</v>
      </c>
      <c r="E11" s="41">
        <f t="shared" ref="E11:E14" si="0">D11/$D$9</f>
        <v>0.91642107744901569</v>
      </c>
    </row>
    <row r="12" spans="1:5" outlineLevel="2">
      <c r="A12" s="163"/>
      <c r="B12" s="163"/>
      <c r="C12" s="109" t="s">
        <v>9</v>
      </c>
      <c r="D12" s="3">
        <v>6</v>
      </c>
      <c r="E12" s="41">
        <f t="shared" si="0"/>
        <v>1.4145938936696923E-2</v>
      </c>
    </row>
    <row r="13" spans="1:5" outlineLevel="2">
      <c r="A13" s="162"/>
      <c r="B13" s="162"/>
      <c r="C13" s="108" t="s">
        <v>10</v>
      </c>
      <c r="D13" s="4">
        <v>17.25</v>
      </c>
      <c r="E13" s="41">
        <f t="shared" si="0"/>
        <v>4.0669574443003655E-2</v>
      </c>
    </row>
    <row r="14" spans="1:5" outlineLevel="2">
      <c r="A14" s="163"/>
      <c r="B14" s="163"/>
      <c r="C14" s="109" t="s">
        <v>12</v>
      </c>
      <c r="D14" s="3">
        <v>6.2</v>
      </c>
      <c r="E14" s="41">
        <f t="shared" si="0"/>
        <v>1.4617470234586823E-2</v>
      </c>
    </row>
    <row r="15" spans="1:5" outlineLevel="1">
      <c r="A15" s="108"/>
      <c r="B15" s="162" t="s">
        <v>98</v>
      </c>
      <c r="C15" s="162"/>
      <c r="D15" s="2">
        <v>478.7</v>
      </c>
    </row>
    <row r="16" spans="1:5" outlineLevel="2">
      <c r="A16" s="163"/>
      <c r="B16" s="163"/>
      <c r="C16" s="109" t="s">
        <v>7</v>
      </c>
      <c r="D16" s="3">
        <v>4.5</v>
      </c>
      <c r="E16" s="41">
        <f>D16/$D$15</f>
        <v>9.4004595780238145E-3</v>
      </c>
    </row>
    <row r="17" spans="1:5" outlineLevel="2">
      <c r="A17" s="162"/>
      <c r="B17" s="162"/>
      <c r="C17" s="108" t="s">
        <v>8</v>
      </c>
      <c r="D17" s="4">
        <v>379.2</v>
      </c>
      <c r="E17" s="41">
        <f t="shared" ref="E17:E20" si="1">D17/$D$15</f>
        <v>0.79214539377480675</v>
      </c>
    </row>
    <row r="18" spans="1:5" outlineLevel="2">
      <c r="A18" s="163"/>
      <c r="B18" s="163"/>
      <c r="C18" s="109" t="s">
        <v>9</v>
      </c>
      <c r="D18" s="3">
        <v>4.5</v>
      </c>
      <c r="E18" s="41">
        <f t="shared" si="1"/>
        <v>9.4004595780238145E-3</v>
      </c>
    </row>
    <row r="19" spans="1:5" outlineLevel="2">
      <c r="A19" s="162"/>
      <c r="B19" s="162"/>
      <c r="C19" s="108" t="s">
        <v>10</v>
      </c>
      <c r="D19" s="4">
        <v>52.5</v>
      </c>
      <c r="E19" s="41">
        <f t="shared" si="1"/>
        <v>0.10967202841027784</v>
      </c>
    </row>
    <row r="20" spans="1:5" outlineLevel="2">
      <c r="A20" s="163"/>
      <c r="B20" s="163"/>
      <c r="C20" s="109" t="s">
        <v>12</v>
      </c>
      <c r="D20" s="3">
        <v>38</v>
      </c>
      <c r="E20" s="41">
        <f t="shared" si="1"/>
        <v>7.9381658658867774E-2</v>
      </c>
    </row>
    <row r="21" spans="1:5" outlineLevel="1">
      <c r="A21" s="108"/>
      <c r="B21" s="162" t="s">
        <v>99</v>
      </c>
      <c r="C21" s="162"/>
      <c r="D21" s="2">
        <v>425.2</v>
      </c>
    </row>
    <row r="22" spans="1:5" outlineLevel="2">
      <c r="A22" s="163"/>
      <c r="B22" s="163"/>
      <c r="C22" s="109" t="s">
        <v>7</v>
      </c>
      <c r="D22" s="3">
        <v>4.5</v>
      </c>
      <c r="E22" s="41">
        <f>D22/$D$21</f>
        <v>1.0583254938852305E-2</v>
      </c>
    </row>
    <row r="23" spans="1:5" outlineLevel="2">
      <c r="A23" s="162"/>
      <c r="B23" s="162"/>
      <c r="C23" s="108" t="s">
        <v>8</v>
      </c>
      <c r="D23" s="4">
        <v>347.7</v>
      </c>
      <c r="E23" s="41">
        <f t="shared" ref="E23:E26" si="2">D23/$D$21</f>
        <v>0.81773283160865473</v>
      </c>
    </row>
    <row r="24" spans="1:5" outlineLevel="2">
      <c r="A24" s="163"/>
      <c r="B24" s="163"/>
      <c r="C24" s="109" t="s">
        <v>9</v>
      </c>
      <c r="D24" s="3">
        <v>4.5</v>
      </c>
      <c r="E24" s="41">
        <f t="shared" si="2"/>
        <v>1.0583254938852305E-2</v>
      </c>
    </row>
    <row r="25" spans="1:5" outlineLevel="2">
      <c r="A25" s="162"/>
      <c r="B25" s="162"/>
      <c r="C25" s="108" t="s">
        <v>10</v>
      </c>
      <c r="D25" s="4">
        <v>41</v>
      </c>
      <c r="E25" s="41">
        <f t="shared" si="2"/>
        <v>9.6425211665098778E-2</v>
      </c>
    </row>
    <row r="26" spans="1:5" outlineLevel="2">
      <c r="A26" s="163"/>
      <c r="B26" s="163"/>
      <c r="C26" s="109" t="s">
        <v>12</v>
      </c>
      <c r="D26" s="3">
        <v>27.5</v>
      </c>
      <c r="E26" s="41">
        <f t="shared" si="2"/>
        <v>6.4675446848541859E-2</v>
      </c>
    </row>
    <row r="27" spans="1:5" outlineLevel="1">
      <c r="A27" s="108"/>
      <c r="B27" s="162" t="s">
        <v>100</v>
      </c>
      <c r="C27" s="162"/>
      <c r="D27" s="2">
        <v>320.89999999999998</v>
      </c>
    </row>
    <row r="28" spans="1:5" outlineLevel="2">
      <c r="A28" s="163"/>
      <c r="B28" s="163"/>
      <c r="C28" s="109" t="s">
        <v>7</v>
      </c>
      <c r="D28" s="3">
        <v>6</v>
      </c>
      <c r="E28" s="41">
        <f>D28/$D$27</f>
        <v>1.8697413524462452E-2</v>
      </c>
    </row>
    <row r="29" spans="1:5" outlineLevel="2">
      <c r="A29" s="162"/>
      <c r="B29" s="162"/>
      <c r="C29" s="108" t="s">
        <v>8</v>
      </c>
      <c r="D29" s="4">
        <v>284.89999999999998</v>
      </c>
      <c r="E29" s="41">
        <f t="shared" ref="E29:E32" si="3">D29/$D$27</f>
        <v>0.88781551885322529</v>
      </c>
    </row>
    <row r="30" spans="1:5" outlineLevel="2">
      <c r="A30" s="163"/>
      <c r="B30" s="163"/>
      <c r="C30" s="109" t="s">
        <v>9</v>
      </c>
      <c r="D30" s="3">
        <v>6</v>
      </c>
      <c r="E30" s="41">
        <f t="shared" si="3"/>
        <v>1.8697413524462452E-2</v>
      </c>
    </row>
    <row r="31" spans="1:5" outlineLevel="2">
      <c r="A31" s="162"/>
      <c r="B31" s="162"/>
      <c r="C31" s="108" t="s">
        <v>10</v>
      </c>
      <c r="D31" s="4">
        <v>9</v>
      </c>
      <c r="E31" s="41">
        <f t="shared" si="3"/>
        <v>2.8046120286693677E-2</v>
      </c>
    </row>
    <row r="32" spans="1:5" outlineLevel="2">
      <c r="A32" s="163"/>
      <c r="B32" s="163"/>
      <c r="C32" s="109" t="s">
        <v>12</v>
      </c>
      <c r="D32" s="3">
        <v>15</v>
      </c>
      <c r="E32" s="41">
        <f t="shared" si="3"/>
        <v>4.6743533811156125E-2</v>
      </c>
    </row>
    <row r="33" spans="1:5" outlineLevel="1">
      <c r="A33" s="108"/>
      <c r="B33" s="162" t="s">
        <v>101</v>
      </c>
      <c r="C33" s="162"/>
      <c r="D33" s="2">
        <v>662.35</v>
      </c>
    </row>
    <row r="34" spans="1:5" outlineLevel="2">
      <c r="A34" s="163"/>
      <c r="B34" s="163"/>
      <c r="C34" s="109" t="s">
        <v>7</v>
      </c>
      <c r="D34" s="3">
        <v>6</v>
      </c>
      <c r="E34" s="41">
        <f>D34/$D$33</f>
        <v>9.058654789763719E-3</v>
      </c>
    </row>
    <row r="35" spans="1:5" outlineLevel="2">
      <c r="A35" s="162"/>
      <c r="B35" s="162"/>
      <c r="C35" s="108" t="s">
        <v>8</v>
      </c>
      <c r="D35" s="4">
        <v>587</v>
      </c>
      <c r="E35" s="41">
        <f t="shared" ref="E35:E38" si="4">D35/$D$33</f>
        <v>0.88623839359855061</v>
      </c>
    </row>
    <row r="36" spans="1:5" outlineLevel="2">
      <c r="A36" s="163"/>
      <c r="B36" s="163"/>
      <c r="C36" s="109" t="s">
        <v>9</v>
      </c>
      <c r="D36" s="3">
        <v>6</v>
      </c>
      <c r="E36" s="41">
        <f t="shared" si="4"/>
        <v>9.058654789763719E-3</v>
      </c>
    </row>
    <row r="37" spans="1:5" outlineLevel="2">
      <c r="A37" s="162"/>
      <c r="B37" s="162"/>
      <c r="C37" s="108" t="s">
        <v>10</v>
      </c>
      <c r="D37" s="4">
        <v>15</v>
      </c>
      <c r="E37" s="41">
        <f t="shared" si="4"/>
        <v>2.2646636974409301E-2</v>
      </c>
    </row>
    <row r="38" spans="1:5" outlineLevel="2">
      <c r="A38" s="163"/>
      <c r="B38" s="163"/>
      <c r="C38" s="109" t="s">
        <v>12</v>
      </c>
      <c r="D38" s="3">
        <v>48.35</v>
      </c>
      <c r="E38" s="41">
        <f t="shared" si="4"/>
        <v>7.299765984751265E-2</v>
      </c>
    </row>
    <row r="39" spans="1:5" outlineLevel="1">
      <c r="A39" s="108"/>
      <c r="B39" s="162" t="s">
        <v>102</v>
      </c>
      <c r="C39" s="162"/>
      <c r="D39" s="2">
        <v>259.55</v>
      </c>
    </row>
    <row r="40" spans="1:5" outlineLevel="2">
      <c r="A40" s="163"/>
      <c r="B40" s="163"/>
      <c r="C40" s="109" t="s">
        <v>7</v>
      </c>
      <c r="D40" s="3">
        <v>4.5</v>
      </c>
      <c r="E40" s="41">
        <f>D40/$D$33</f>
        <v>6.7939910923227901E-3</v>
      </c>
    </row>
    <row r="41" spans="1:5" outlineLevel="2">
      <c r="A41" s="162"/>
      <c r="B41" s="162"/>
      <c r="C41" s="108" t="s">
        <v>8</v>
      </c>
      <c r="D41" s="4">
        <v>217.3</v>
      </c>
      <c r="E41" s="41">
        <f t="shared" ref="E41:E44" si="5">D41/$D$33</f>
        <v>0.32807428096927604</v>
      </c>
    </row>
    <row r="42" spans="1:5" outlineLevel="2">
      <c r="A42" s="163"/>
      <c r="B42" s="163"/>
      <c r="C42" s="109" t="s">
        <v>9</v>
      </c>
      <c r="D42" s="3">
        <v>4.5</v>
      </c>
      <c r="E42" s="41">
        <f t="shared" si="5"/>
        <v>6.7939910923227901E-3</v>
      </c>
    </row>
    <row r="43" spans="1:5" outlineLevel="2">
      <c r="A43" s="162"/>
      <c r="B43" s="162"/>
      <c r="C43" s="108" t="s">
        <v>10</v>
      </c>
      <c r="D43" s="4">
        <v>9</v>
      </c>
      <c r="E43" s="41">
        <f t="shared" si="5"/>
        <v>1.358798218464558E-2</v>
      </c>
    </row>
    <row r="44" spans="1:5" outlineLevel="2">
      <c r="A44" s="163"/>
      <c r="B44" s="163"/>
      <c r="C44" s="109" t="s">
        <v>12</v>
      </c>
      <c r="D44" s="3">
        <v>24.25</v>
      </c>
      <c r="E44" s="41">
        <f t="shared" si="5"/>
        <v>3.661206310862837E-2</v>
      </c>
    </row>
    <row r="45" spans="1:5" outlineLevel="1">
      <c r="A45" s="108"/>
      <c r="B45" s="162" t="s">
        <v>103</v>
      </c>
      <c r="C45" s="162"/>
      <c r="D45" s="2">
        <v>272</v>
      </c>
    </row>
    <row r="46" spans="1:5" outlineLevel="2">
      <c r="A46" s="163"/>
      <c r="B46" s="163"/>
      <c r="C46" s="109" t="s">
        <v>8</v>
      </c>
      <c r="D46" s="3">
        <v>227</v>
      </c>
      <c r="E46" s="41">
        <f>D46/$D$45</f>
        <v>0.8345588235294118</v>
      </c>
    </row>
    <row r="47" spans="1:5" outlineLevel="2">
      <c r="A47" s="162"/>
      <c r="B47" s="162"/>
      <c r="C47" s="108" t="s">
        <v>10</v>
      </c>
      <c r="D47" s="4">
        <v>9</v>
      </c>
      <c r="E47" s="41">
        <f t="shared" ref="E47:E48" si="6">D47/$D$45</f>
        <v>3.3088235294117647E-2</v>
      </c>
    </row>
    <row r="48" spans="1:5" outlineLevel="2">
      <c r="A48" s="163"/>
      <c r="B48" s="163"/>
      <c r="C48" s="109" t="s">
        <v>12</v>
      </c>
      <c r="D48" s="3">
        <v>36</v>
      </c>
      <c r="E48" s="41">
        <f t="shared" si="6"/>
        <v>0.13235294117647059</v>
      </c>
    </row>
    <row r="49" spans="1:5" outlineLevel="1">
      <c r="A49" s="108"/>
      <c r="B49" s="162" t="s">
        <v>104</v>
      </c>
      <c r="C49" s="162"/>
      <c r="D49" s="2">
        <v>99.3</v>
      </c>
    </row>
    <row r="50" spans="1:5" outlineLevel="2">
      <c r="A50" s="163"/>
      <c r="B50" s="163"/>
      <c r="C50" s="109" t="s">
        <v>8</v>
      </c>
      <c r="D50" s="3">
        <v>97.8</v>
      </c>
      <c r="E50" s="41">
        <f>D50/$D$49</f>
        <v>0.98489425981873113</v>
      </c>
    </row>
    <row r="51" spans="1:5">
      <c r="C51" s="132" t="s">
        <v>12</v>
      </c>
      <c r="D51" s="4">
        <v>1.5</v>
      </c>
      <c r="E51" s="41">
        <f>D51/$D$49</f>
        <v>1.5105740181268883E-2</v>
      </c>
    </row>
    <row r="52" spans="1:5" outlineLevel="1">
      <c r="A52" s="108"/>
      <c r="B52" s="162" t="s">
        <v>105</v>
      </c>
      <c r="C52" s="162"/>
      <c r="D52" s="75">
        <v>20.59</v>
      </c>
      <c r="E52" s="41"/>
    </row>
    <row r="53" spans="1:5" outlineLevel="2">
      <c r="A53" s="163"/>
      <c r="B53" s="163"/>
      <c r="C53" s="109" t="s">
        <v>8</v>
      </c>
      <c r="D53" s="76">
        <v>20.59</v>
      </c>
    </row>
    <row r="54" spans="1:5" outlineLevel="1">
      <c r="A54" s="108"/>
      <c r="B54" s="162" t="s">
        <v>106</v>
      </c>
      <c r="C54" s="162"/>
      <c r="D54" s="75">
        <v>89.5</v>
      </c>
    </row>
    <row r="55" spans="1:5" outlineLevel="2">
      <c r="A55" s="163"/>
      <c r="B55" s="163"/>
      <c r="C55" s="109" t="s">
        <v>8</v>
      </c>
      <c r="D55" s="76">
        <v>89.5</v>
      </c>
    </row>
    <row r="56" spans="1:5" outlineLevel="1">
      <c r="A56" s="108"/>
      <c r="B56" s="162" t="s">
        <v>107</v>
      </c>
      <c r="C56" s="162"/>
      <c r="D56" s="75">
        <v>76.900000000000006</v>
      </c>
    </row>
    <row r="57" spans="1:5" outlineLevel="2">
      <c r="A57" s="163"/>
      <c r="B57" s="163"/>
      <c r="C57" s="109" t="s">
        <v>8</v>
      </c>
      <c r="D57" s="76">
        <v>76.900000000000006</v>
      </c>
    </row>
    <row r="58" spans="1:5" outlineLevel="1">
      <c r="A58" s="108"/>
      <c r="B58" s="162" t="s">
        <v>108</v>
      </c>
      <c r="C58" s="162"/>
      <c r="D58" s="75">
        <v>85.6</v>
      </c>
    </row>
    <row r="59" spans="1:5" outlineLevel="2">
      <c r="A59" s="163"/>
      <c r="B59" s="163"/>
      <c r="C59" s="109" t="s">
        <v>8</v>
      </c>
      <c r="D59" s="76">
        <v>85.6</v>
      </c>
    </row>
    <row r="60" spans="1:5" outlineLevel="1">
      <c r="A60" s="108"/>
      <c r="B60" s="162" t="s">
        <v>109</v>
      </c>
      <c r="C60" s="162"/>
      <c r="D60" s="75">
        <v>87</v>
      </c>
    </row>
    <row r="61" spans="1:5" outlineLevel="2">
      <c r="A61" s="163"/>
      <c r="B61" s="163"/>
      <c r="C61" s="109" t="s">
        <v>8</v>
      </c>
      <c r="D61" s="76">
        <v>87</v>
      </c>
    </row>
    <row r="62" spans="1:5" outlineLevel="1">
      <c r="A62" s="108"/>
      <c r="B62" s="162" t="s">
        <v>110</v>
      </c>
      <c r="C62" s="162"/>
      <c r="D62" s="75"/>
    </row>
    <row r="63" spans="1:5" outlineLevel="2">
      <c r="A63" s="163"/>
      <c r="B63" s="163"/>
      <c r="C63" s="109" t="s">
        <v>10</v>
      </c>
      <c r="D63" s="76"/>
    </row>
    <row r="64" spans="1:5" outlineLevel="1">
      <c r="A64" s="108"/>
      <c r="B64" s="162" t="s">
        <v>111</v>
      </c>
      <c r="C64" s="162"/>
      <c r="D64" s="75">
        <v>48</v>
      </c>
    </row>
    <row r="65" spans="1:5" outlineLevel="2">
      <c r="A65" s="163"/>
      <c r="B65" s="163"/>
      <c r="C65" s="109" t="s">
        <v>10</v>
      </c>
      <c r="D65" s="76">
        <v>48</v>
      </c>
    </row>
    <row r="66" spans="1:5">
      <c r="A66" s="162" t="s">
        <v>17</v>
      </c>
      <c r="B66" s="162"/>
      <c r="C66" s="162"/>
      <c r="D66" s="2">
        <v>4702.6149999999998</v>
      </c>
    </row>
    <row r="67" spans="1:5" outlineLevel="1">
      <c r="A67" s="109"/>
      <c r="B67" s="163" t="s">
        <v>112</v>
      </c>
      <c r="C67" s="163"/>
      <c r="D67" s="2">
        <v>2683.46</v>
      </c>
    </row>
    <row r="68" spans="1:5" outlineLevel="2">
      <c r="A68" s="162"/>
      <c r="B68" s="162"/>
      <c r="C68" s="108" t="s">
        <v>8</v>
      </c>
      <c r="D68" s="4">
        <v>1930.4</v>
      </c>
      <c r="E68" s="110">
        <f>D68/$D$67</f>
        <v>0.71936976888047521</v>
      </c>
    </row>
    <row r="69" spans="1:5" outlineLevel="2">
      <c r="A69" s="163"/>
      <c r="B69" s="163"/>
      <c r="C69" s="109" t="s">
        <v>10</v>
      </c>
      <c r="D69" s="3">
        <v>360.4</v>
      </c>
      <c r="E69" s="110">
        <f t="shared" ref="E69:E70" si="7">D69/$D$67</f>
        <v>0.13430421917971572</v>
      </c>
    </row>
    <row r="70" spans="1:5" outlineLevel="2">
      <c r="A70" s="162"/>
      <c r="B70" s="162"/>
      <c r="C70" s="108" t="s">
        <v>12</v>
      </c>
      <c r="D70" s="4">
        <v>392.66</v>
      </c>
      <c r="E70" s="110">
        <f t="shared" si="7"/>
        <v>0.14632601193980907</v>
      </c>
    </row>
    <row r="71" spans="1:5" outlineLevel="1">
      <c r="A71" s="109"/>
      <c r="B71" s="163" t="s">
        <v>113</v>
      </c>
      <c r="C71" s="163"/>
      <c r="D71" s="2">
        <v>1020.925</v>
      </c>
    </row>
    <row r="72" spans="1:5" outlineLevel="2">
      <c r="A72" s="162"/>
      <c r="B72" s="162"/>
      <c r="C72" s="108" t="s">
        <v>8</v>
      </c>
      <c r="D72" s="4">
        <v>729.1</v>
      </c>
      <c r="E72" s="110">
        <f>D72/$D$71</f>
        <v>0.71415627984425889</v>
      </c>
    </row>
    <row r="73" spans="1:5" outlineLevel="2">
      <c r="A73" s="163"/>
      <c r="B73" s="163"/>
      <c r="C73" s="109" t="s">
        <v>10</v>
      </c>
      <c r="D73" s="3">
        <v>54.04</v>
      </c>
      <c r="E73" s="110">
        <f t="shared" ref="E73:E74" si="8">D73/$D$71</f>
        <v>5.2932389744594362E-2</v>
      </c>
    </row>
    <row r="74" spans="1:5" outlineLevel="2">
      <c r="A74" s="162"/>
      <c r="B74" s="162"/>
      <c r="C74" s="108" t="s">
        <v>12</v>
      </c>
      <c r="D74" s="4">
        <v>237.785</v>
      </c>
      <c r="E74" s="110">
        <f t="shared" si="8"/>
        <v>0.23291133041114676</v>
      </c>
    </row>
    <row r="75" spans="1:5" outlineLevel="1">
      <c r="A75" s="109"/>
      <c r="B75" s="163" t="s">
        <v>114</v>
      </c>
      <c r="C75" s="163"/>
      <c r="D75" s="2">
        <v>673.97</v>
      </c>
    </row>
    <row r="76" spans="1:5" outlineLevel="2">
      <c r="A76" s="162"/>
      <c r="B76" s="162"/>
      <c r="C76" s="108" t="s">
        <v>8</v>
      </c>
      <c r="D76" s="4">
        <v>571.49</v>
      </c>
      <c r="E76" s="110">
        <f>D76/$D$75</f>
        <v>0.84794575426205909</v>
      </c>
    </row>
    <row r="77" spans="1:5" outlineLevel="2">
      <c r="A77" s="163"/>
      <c r="B77" s="163"/>
      <c r="C77" s="109" t="s">
        <v>10</v>
      </c>
      <c r="D77" s="3">
        <v>54.99</v>
      </c>
      <c r="E77" s="110">
        <f t="shared" ref="E77:E78" si="9">D77/$D$75</f>
        <v>8.1591168746383363E-2</v>
      </c>
    </row>
    <row r="78" spans="1:5" outlineLevel="2">
      <c r="A78" s="162"/>
      <c r="B78" s="162"/>
      <c r="C78" s="108" t="s">
        <v>12</v>
      </c>
      <c r="D78" s="4">
        <v>47.49</v>
      </c>
      <c r="E78" s="110">
        <f t="shared" si="9"/>
        <v>7.0463076991557488E-2</v>
      </c>
    </row>
    <row r="79" spans="1:5" outlineLevel="1">
      <c r="A79" s="109"/>
      <c r="B79" s="163" t="s">
        <v>115</v>
      </c>
      <c r="C79" s="163"/>
      <c r="D79" s="75">
        <v>85.35</v>
      </c>
    </row>
    <row r="80" spans="1:5" outlineLevel="2">
      <c r="A80" s="162"/>
      <c r="B80" s="162"/>
      <c r="C80" s="108" t="s">
        <v>8</v>
      </c>
      <c r="D80" s="77">
        <v>85.35</v>
      </c>
    </row>
    <row r="81" spans="1:5" outlineLevel="1">
      <c r="A81" s="109"/>
      <c r="B81" s="163" t="s">
        <v>116</v>
      </c>
      <c r="C81" s="163"/>
      <c r="D81" s="75">
        <v>66.099999999999994</v>
      </c>
    </row>
    <row r="82" spans="1:5" outlineLevel="2">
      <c r="A82" s="162"/>
      <c r="B82" s="162"/>
      <c r="C82" s="108" t="s">
        <v>8</v>
      </c>
      <c r="D82" s="77">
        <v>66.099999999999994</v>
      </c>
    </row>
    <row r="83" spans="1:5" outlineLevel="1">
      <c r="A83" s="109"/>
      <c r="B83" s="163" t="s">
        <v>117</v>
      </c>
      <c r="C83" s="163"/>
      <c r="D83" s="75">
        <v>64.849999999999994</v>
      </c>
    </row>
    <row r="84" spans="1:5" outlineLevel="2">
      <c r="A84" s="162"/>
      <c r="B84" s="162"/>
      <c r="C84" s="108" t="s">
        <v>8</v>
      </c>
      <c r="D84" s="77">
        <v>64.849999999999994</v>
      </c>
    </row>
    <row r="85" spans="1:5" outlineLevel="1">
      <c r="A85" s="109"/>
      <c r="B85" s="163" t="s">
        <v>118</v>
      </c>
      <c r="C85" s="163"/>
      <c r="D85" s="75">
        <v>99.3</v>
      </c>
    </row>
    <row r="86" spans="1:5" outlineLevel="2">
      <c r="A86" s="162"/>
      <c r="B86" s="162"/>
      <c r="C86" s="108" t="s">
        <v>8</v>
      </c>
      <c r="D86" s="77">
        <v>99.3</v>
      </c>
    </row>
    <row r="87" spans="1:5" ht="12.75" customHeight="1" outlineLevel="2">
      <c r="A87" s="108"/>
      <c r="B87" s="163" t="s">
        <v>119</v>
      </c>
      <c r="C87" s="163"/>
      <c r="D87" s="75">
        <v>8.66</v>
      </c>
    </row>
    <row r="88" spans="1:5" outlineLevel="2">
      <c r="A88" s="108"/>
      <c r="B88" s="108"/>
      <c r="C88" s="108" t="s">
        <v>10</v>
      </c>
      <c r="D88" s="77">
        <v>8.66</v>
      </c>
    </row>
    <row r="89" spans="1:5">
      <c r="A89" s="163" t="s">
        <v>19</v>
      </c>
      <c r="B89" s="163"/>
      <c r="C89" s="163"/>
      <c r="D89" s="2">
        <v>1110.4849999999999</v>
      </c>
    </row>
    <row r="90" spans="1:5" outlineLevel="1">
      <c r="A90" s="108"/>
      <c r="B90" s="162" t="s">
        <v>120</v>
      </c>
      <c r="C90" s="162"/>
      <c r="D90" s="2">
        <f>366.13+585.21</f>
        <v>951.34</v>
      </c>
    </row>
    <row r="91" spans="1:5" outlineLevel="2">
      <c r="A91" s="163"/>
      <c r="B91" s="163"/>
      <c r="C91" s="109" t="s">
        <v>8</v>
      </c>
      <c r="D91" s="3">
        <f>497.11+345.13</f>
        <v>842.24</v>
      </c>
      <c r="E91" s="110">
        <f>D91/$D$90</f>
        <v>0.88531965438223981</v>
      </c>
    </row>
    <row r="92" spans="1:5" outlineLevel="2">
      <c r="A92" s="162"/>
      <c r="B92" s="162"/>
      <c r="C92" s="108" t="s">
        <v>10</v>
      </c>
      <c r="D92" s="4">
        <v>76.099999999999994</v>
      </c>
      <c r="E92" s="110">
        <f t="shared" ref="E92:E93" si="10">D92/$D$90</f>
        <v>7.9992431727878566E-2</v>
      </c>
    </row>
    <row r="93" spans="1:5" outlineLevel="2">
      <c r="A93" s="163"/>
      <c r="B93" s="163"/>
      <c r="C93" s="109" t="s">
        <v>12</v>
      </c>
      <c r="D93" s="3">
        <f>21+12</f>
        <v>33</v>
      </c>
      <c r="E93" s="110">
        <f t="shared" si="10"/>
        <v>3.4687913889881641E-2</v>
      </c>
    </row>
    <row r="94" spans="1:5" outlineLevel="1">
      <c r="A94" s="108"/>
      <c r="B94" s="162" t="s">
        <v>121</v>
      </c>
      <c r="C94" s="162"/>
      <c r="D94" s="2">
        <v>57.7</v>
      </c>
    </row>
    <row r="95" spans="1:5" outlineLevel="2">
      <c r="A95" s="163"/>
      <c r="B95" s="163"/>
      <c r="C95" s="109" t="s">
        <v>8</v>
      </c>
      <c r="D95" s="133">
        <v>57.7</v>
      </c>
      <c r="E95" s="111">
        <v>1</v>
      </c>
    </row>
    <row r="96" spans="1:5" outlineLevel="1">
      <c r="A96" s="108"/>
      <c r="B96" s="162" t="s">
        <v>122</v>
      </c>
      <c r="C96" s="162"/>
      <c r="D96" s="2">
        <v>51.25</v>
      </c>
    </row>
    <row r="97" spans="1:5" outlineLevel="2">
      <c r="A97" s="163"/>
      <c r="B97" s="163"/>
      <c r="C97" s="109" t="s">
        <v>8</v>
      </c>
      <c r="D97" s="133">
        <v>51.25</v>
      </c>
    </row>
    <row r="98" spans="1:5" outlineLevel="2">
      <c r="A98" s="108"/>
      <c r="B98" s="162" t="s">
        <v>123</v>
      </c>
      <c r="C98" s="162"/>
      <c r="D98" s="2">
        <v>50.2</v>
      </c>
    </row>
    <row r="99" spans="1:5" outlineLevel="2">
      <c r="A99" s="163"/>
      <c r="B99" s="163"/>
      <c r="C99" s="109" t="s">
        <v>8</v>
      </c>
      <c r="D99" s="133">
        <v>50.2</v>
      </c>
    </row>
    <row r="100" spans="1:5">
      <c r="A100" s="162" t="s">
        <v>21</v>
      </c>
      <c r="B100" s="162"/>
      <c r="C100" s="162"/>
      <c r="D100" s="2">
        <v>4565.2299999999996</v>
      </c>
    </row>
    <row r="101" spans="1:5" outlineLevel="1">
      <c r="A101" s="109"/>
      <c r="B101" s="163" t="s">
        <v>97</v>
      </c>
      <c r="C101" s="163"/>
      <c r="D101" s="2">
        <v>852.03</v>
      </c>
    </row>
    <row r="102" spans="1:5" outlineLevel="2">
      <c r="A102" s="162"/>
      <c r="B102" s="162"/>
      <c r="C102" s="108" t="s">
        <v>8</v>
      </c>
      <c r="D102" s="131">
        <v>771.38</v>
      </c>
      <c r="E102" s="110">
        <f>D102/$D$101</f>
        <v>0.90534370855486312</v>
      </c>
    </row>
    <row r="103" spans="1:5" outlineLevel="2">
      <c r="A103" s="163"/>
      <c r="B103" s="163"/>
      <c r="C103" s="109" t="s">
        <v>10</v>
      </c>
      <c r="D103" s="133">
        <v>17.600000000000001</v>
      </c>
      <c r="E103" s="110">
        <f t="shared" ref="E103:E104" si="11">D103/$D$101</f>
        <v>2.0656549652007562E-2</v>
      </c>
    </row>
    <row r="104" spans="1:5" outlineLevel="2">
      <c r="A104" s="162"/>
      <c r="B104" s="162"/>
      <c r="C104" s="108" t="s">
        <v>12</v>
      </c>
      <c r="D104" s="131">
        <v>63.05</v>
      </c>
      <c r="E104" s="110">
        <f t="shared" si="11"/>
        <v>7.3999741793129348E-2</v>
      </c>
    </row>
    <row r="105" spans="1:5" outlineLevel="1">
      <c r="A105" s="109"/>
      <c r="B105" s="163" t="s">
        <v>124</v>
      </c>
      <c r="C105" s="163"/>
      <c r="D105" s="2">
        <f>229.1+552.68</f>
        <v>781.78</v>
      </c>
    </row>
    <row r="106" spans="1:5" outlineLevel="2">
      <c r="A106" s="162"/>
      <c r="B106" s="162"/>
      <c r="C106" s="108" t="s">
        <v>8</v>
      </c>
      <c r="D106" s="131">
        <f>95.9+392.55</f>
        <v>488.45000000000005</v>
      </c>
      <c r="E106" s="110">
        <f>D106/$D$105</f>
        <v>0.6247921410115379</v>
      </c>
    </row>
    <row r="107" spans="1:5" outlineLevel="2">
      <c r="A107" s="163"/>
      <c r="B107" s="163"/>
      <c r="C107" s="109" t="s">
        <v>10</v>
      </c>
      <c r="D107" s="133">
        <f>115.55+150.23</f>
        <v>265.77999999999997</v>
      </c>
      <c r="E107" s="110">
        <f t="shared" ref="E107:E108" si="12">D107/$D$105</f>
        <v>0.33996776586763539</v>
      </c>
    </row>
    <row r="108" spans="1:5" outlineLevel="2">
      <c r="A108" s="162"/>
      <c r="B108" s="162"/>
      <c r="C108" s="108" t="s">
        <v>12</v>
      </c>
      <c r="D108" s="131">
        <f>17.65+9.9</f>
        <v>27.549999999999997</v>
      </c>
      <c r="E108" s="110">
        <f t="shared" si="12"/>
        <v>3.5240093120826828E-2</v>
      </c>
    </row>
    <row r="109" spans="1:5" outlineLevel="1">
      <c r="A109" s="109"/>
      <c r="B109" s="163" t="s">
        <v>100</v>
      </c>
      <c r="C109" s="163"/>
      <c r="D109" s="2">
        <v>384.15</v>
      </c>
    </row>
    <row r="110" spans="1:5" outlineLevel="2">
      <c r="A110" s="162"/>
      <c r="B110" s="162"/>
      <c r="C110" s="108" t="s">
        <v>8</v>
      </c>
      <c r="D110" s="131">
        <v>345.3</v>
      </c>
      <c r="E110" s="110">
        <f>D110/$D$109</f>
        <v>0.89886762983209689</v>
      </c>
    </row>
    <row r="111" spans="1:5" outlineLevel="2">
      <c r="A111" s="163"/>
      <c r="B111" s="163"/>
      <c r="C111" s="109" t="s">
        <v>10</v>
      </c>
      <c r="D111" s="133">
        <v>20.25</v>
      </c>
      <c r="E111" s="110">
        <f t="shared" ref="E111:E112" si="13">D111/$D$109</f>
        <v>5.2713783678250685E-2</v>
      </c>
    </row>
    <row r="112" spans="1:5" outlineLevel="2">
      <c r="A112" s="162"/>
      <c r="B112" s="162"/>
      <c r="C112" s="108" t="s">
        <v>12</v>
      </c>
      <c r="D112" s="131">
        <v>18.600000000000001</v>
      </c>
      <c r="E112" s="110">
        <f t="shared" si="13"/>
        <v>4.8418586489652485E-2</v>
      </c>
    </row>
    <row r="113" spans="1:5" outlineLevel="1">
      <c r="A113" s="109"/>
      <c r="B113" s="163" t="s">
        <v>125</v>
      </c>
      <c r="C113" s="163"/>
      <c r="D113" s="2">
        <v>840.36</v>
      </c>
    </row>
    <row r="114" spans="1:5" outlineLevel="2">
      <c r="A114" s="162"/>
      <c r="B114" s="162"/>
      <c r="C114" s="108" t="s">
        <v>8</v>
      </c>
      <c r="D114" s="131">
        <v>748.22</v>
      </c>
      <c r="E114" s="110">
        <f>D114/$D$113</f>
        <v>0.89035651387500592</v>
      </c>
    </row>
    <row r="115" spans="1:5" outlineLevel="2">
      <c r="A115" s="163"/>
      <c r="B115" s="163"/>
      <c r="C115" s="109" t="s">
        <v>10</v>
      </c>
      <c r="D115" s="133">
        <v>68.650000000000006</v>
      </c>
      <c r="E115" s="110">
        <f t="shared" ref="E115:E116" si="14">D115/$D$113</f>
        <v>8.1691179970488845E-2</v>
      </c>
    </row>
    <row r="116" spans="1:5" outlineLevel="2">
      <c r="A116" s="162"/>
      <c r="B116" s="162"/>
      <c r="C116" s="108" t="s">
        <v>12</v>
      </c>
      <c r="D116" s="131">
        <v>23.49</v>
      </c>
      <c r="E116" s="110">
        <f t="shared" si="14"/>
        <v>2.795230615450521E-2</v>
      </c>
    </row>
    <row r="117" spans="1:5" outlineLevel="1">
      <c r="A117" s="109"/>
      <c r="B117" s="163" t="s">
        <v>101</v>
      </c>
      <c r="C117" s="163"/>
      <c r="D117" s="2">
        <v>813.05</v>
      </c>
    </row>
    <row r="118" spans="1:5" outlineLevel="2">
      <c r="A118" s="162"/>
      <c r="B118" s="162"/>
      <c r="C118" s="108" t="s">
        <v>8</v>
      </c>
      <c r="D118" s="131">
        <v>771.85</v>
      </c>
      <c r="E118" s="110">
        <f>D118/$D$117</f>
        <v>0.94932660967960159</v>
      </c>
    </row>
    <row r="119" spans="1:5" outlineLevel="2">
      <c r="A119" s="163"/>
      <c r="B119" s="163"/>
      <c r="C119" s="109" t="s">
        <v>10</v>
      </c>
      <c r="D119" s="133">
        <v>22.5</v>
      </c>
      <c r="E119" s="110">
        <f t="shared" ref="E119:E120" si="15">D119/$D$117</f>
        <v>2.7673574810897241E-2</v>
      </c>
    </row>
    <row r="120" spans="1:5" outlineLevel="2">
      <c r="A120" s="162"/>
      <c r="B120" s="162"/>
      <c r="C120" s="108" t="s">
        <v>12</v>
      </c>
      <c r="D120" s="131">
        <v>18.7</v>
      </c>
      <c r="E120" s="110">
        <f t="shared" si="15"/>
        <v>2.299981550950126E-2</v>
      </c>
    </row>
    <row r="121" spans="1:5" outlineLevel="1">
      <c r="A121" s="109"/>
      <c r="B121" s="163" t="s">
        <v>126</v>
      </c>
      <c r="C121" s="163"/>
      <c r="D121" s="75">
        <v>40</v>
      </c>
    </row>
    <row r="122" spans="1:5" outlineLevel="2">
      <c r="A122" s="162"/>
      <c r="B122" s="162"/>
      <c r="C122" s="108" t="s">
        <v>8</v>
      </c>
      <c r="D122" s="77">
        <v>40</v>
      </c>
    </row>
    <row r="123" spans="1:5" outlineLevel="1">
      <c r="A123" s="109"/>
      <c r="B123" s="163" t="s">
        <v>127</v>
      </c>
      <c r="C123" s="163"/>
      <c r="D123" s="75">
        <v>124.11</v>
      </c>
    </row>
    <row r="124" spans="1:5" outlineLevel="2">
      <c r="A124" s="162"/>
      <c r="B124" s="162"/>
      <c r="C124" s="108" t="s">
        <v>8</v>
      </c>
      <c r="D124" s="77">
        <v>124.11</v>
      </c>
    </row>
    <row r="125" spans="1:5" outlineLevel="1">
      <c r="A125" s="109"/>
      <c r="B125" s="163" t="s">
        <v>128</v>
      </c>
      <c r="C125" s="163"/>
      <c r="D125" s="75">
        <v>240.6</v>
      </c>
    </row>
    <row r="126" spans="1:5" outlineLevel="2">
      <c r="A126" s="162"/>
      <c r="B126" s="162"/>
      <c r="C126" s="108" t="s">
        <v>8</v>
      </c>
      <c r="D126" s="77">
        <v>236.1</v>
      </c>
      <c r="E126" s="110">
        <f>D126/D125</f>
        <v>0.98129675810473815</v>
      </c>
    </row>
    <row r="127" spans="1:5" outlineLevel="2">
      <c r="A127" s="163"/>
      <c r="B127" s="163"/>
      <c r="C127" s="109" t="s">
        <v>10</v>
      </c>
      <c r="D127" s="76">
        <v>4.5</v>
      </c>
      <c r="E127" s="110">
        <f>D127/D125</f>
        <v>1.8703241895261846E-2</v>
      </c>
    </row>
    <row r="128" spans="1:5" outlineLevel="1">
      <c r="A128" s="108"/>
      <c r="B128" s="162" t="s">
        <v>129</v>
      </c>
      <c r="C128" s="162"/>
      <c r="D128" s="75">
        <v>76.25</v>
      </c>
    </row>
    <row r="129" spans="1:5" outlineLevel="2">
      <c r="A129" s="163"/>
      <c r="B129" s="163"/>
      <c r="C129" s="109" t="s">
        <v>10</v>
      </c>
      <c r="D129" s="76">
        <v>76.25</v>
      </c>
    </row>
    <row r="130" spans="1:5" outlineLevel="1">
      <c r="A130" s="108"/>
      <c r="B130" s="162" t="s">
        <v>130</v>
      </c>
      <c r="C130" s="162"/>
      <c r="D130" s="75">
        <v>55.5</v>
      </c>
    </row>
    <row r="131" spans="1:5" outlineLevel="2">
      <c r="A131" s="163"/>
      <c r="B131" s="163"/>
      <c r="C131" s="109" t="s">
        <v>8</v>
      </c>
      <c r="D131" s="76">
        <v>51.5</v>
      </c>
    </row>
    <row r="132" spans="1:5" outlineLevel="2">
      <c r="A132" s="162"/>
      <c r="B132" s="162"/>
      <c r="C132" s="108" t="s">
        <v>10</v>
      </c>
      <c r="D132" s="77">
        <v>4.5</v>
      </c>
    </row>
    <row r="133" spans="1:5" outlineLevel="1">
      <c r="A133" s="109"/>
      <c r="B133" s="163" t="s">
        <v>131</v>
      </c>
      <c r="C133" s="163"/>
      <c r="D133" s="75">
        <v>75.400000000000006</v>
      </c>
    </row>
    <row r="134" spans="1:5" outlineLevel="2">
      <c r="A134" s="162"/>
      <c r="B134" s="162"/>
      <c r="C134" s="108" t="s">
        <v>8</v>
      </c>
      <c r="D134" s="77">
        <v>75.400000000000006</v>
      </c>
    </row>
    <row r="135" spans="1:5" outlineLevel="1">
      <c r="A135" s="109"/>
      <c r="B135" s="163" t="s">
        <v>132</v>
      </c>
      <c r="C135" s="163"/>
      <c r="D135" s="75">
        <v>56.5</v>
      </c>
    </row>
    <row r="136" spans="1:5" outlineLevel="2">
      <c r="A136" s="162"/>
      <c r="B136" s="162"/>
      <c r="C136" s="108" t="s">
        <v>8</v>
      </c>
      <c r="D136" s="77">
        <v>56.5</v>
      </c>
    </row>
    <row r="137" spans="1:5" outlineLevel="1">
      <c r="A137" s="109"/>
      <c r="B137" s="163" t="s">
        <v>133</v>
      </c>
      <c r="C137" s="163"/>
      <c r="D137" s="75">
        <v>173.5</v>
      </c>
    </row>
    <row r="138" spans="1:5" outlineLevel="2">
      <c r="A138" s="162"/>
      <c r="B138" s="162"/>
      <c r="C138" s="108" t="s">
        <v>8</v>
      </c>
      <c r="D138" s="77">
        <v>109</v>
      </c>
    </row>
    <row r="139" spans="1:5" outlineLevel="2">
      <c r="A139" s="163"/>
      <c r="B139" s="163"/>
      <c r="C139" s="109" t="s">
        <v>10</v>
      </c>
      <c r="D139" s="76">
        <v>64.5</v>
      </c>
    </row>
    <row r="140" spans="1:5" outlineLevel="2">
      <c r="A140" s="109"/>
      <c r="B140" s="163" t="s">
        <v>134</v>
      </c>
      <c r="C140" s="163"/>
      <c r="D140" s="75">
        <v>52</v>
      </c>
    </row>
    <row r="141" spans="1:5" outlineLevel="2">
      <c r="A141" s="162"/>
      <c r="B141" s="162"/>
      <c r="C141" s="108" t="s">
        <v>10</v>
      </c>
      <c r="D141" s="77">
        <v>52</v>
      </c>
    </row>
    <row r="142" spans="1:5">
      <c r="A142" s="162" t="s">
        <v>23</v>
      </c>
      <c r="B142" s="162"/>
      <c r="C142" s="162"/>
      <c r="D142" s="2">
        <v>3502.7559999999999</v>
      </c>
    </row>
    <row r="143" spans="1:5" outlineLevel="1">
      <c r="A143" s="109"/>
      <c r="B143" s="163" t="s">
        <v>98</v>
      </c>
      <c r="C143" s="163"/>
      <c r="D143" s="2">
        <v>2249.3760000000002</v>
      </c>
    </row>
    <row r="144" spans="1:5" outlineLevel="2">
      <c r="A144" s="162"/>
      <c r="B144" s="162"/>
      <c r="C144" s="108" t="s">
        <v>8</v>
      </c>
      <c r="D144" s="139">
        <v>1716.549</v>
      </c>
      <c r="E144" s="110">
        <f>D144/D143</f>
        <v>0.76312230591950825</v>
      </c>
    </row>
    <row r="145" spans="1:5" outlineLevel="2">
      <c r="A145" s="163"/>
      <c r="B145" s="163"/>
      <c r="C145" s="109" t="s">
        <v>10</v>
      </c>
      <c r="D145" s="133">
        <v>269.99700000000001</v>
      </c>
      <c r="E145" s="110">
        <f>D145/D143</f>
        <v>0.12003195552900003</v>
      </c>
    </row>
    <row r="146" spans="1:5" outlineLevel="2">
      <c r="A146" s="162"/>
      <c r="B146" s="162"/>
      <c r="C146" s="108" t="s">
        <v>12</v>
      </c>
      <c r="D146" s="139">
        <v>262.83</v>
      </c>
      <c r="E146" s="110">
        <f>D146/D143</f>
        <v>0.11684573855149159</v>
      </c>
    </row>
    <row r="147" spans="1:5" outlineLevel="1">
      <c r="A147" s="109"/>
      <c r="B147" s="163" t="s">
        <v>135</v>
      </c>
      <c r="C147" s="163"/>
      <c r="D147" s="2">
        <f>186+412.75</f>
        <v>598.75</v>
      </c>
    </row>
    <row r="148" spans="1:5" outlineLevel="2">
      <c r="A148" s="162"/>
      <c r="B148" s="162"/>
      <c r="C148" s="108" t="s">
        <v>8</v>
      </c>
      <c r="D148" s="139">
        <f>307.05+178.5</f>
        <v>485.55</v>
      </c>
      <c r="E148" s="110">
        <f>D148/D147</f>
        <v>0.81093945720250526</v>
      </c>
    </row>
    <row r="149" spans="1:5" outlineLevel="2">
      <c r="A149" s="163"/>
      <c r="B149" s="163"/>
      <c r="C149" s="109" t="s">
        <v>10</v>
      </c>
      <c r="D149" s="133">
        <f>7.5+105.7</f>
        <v>113.2</v>
      </c>
      <c r="E149" s="110">
        <f>D149/D147</f>
        <v>0.18906054279749479</v>
      </c>
    </row>
    <row r="150" spans="1:5" outlineLevel="1">
      <c r="A150" s="108"/>
      <c r="B150" s="162" t="s">
        <v>103</v>
      </c>
      <c r="C150" s="162"/>
      <c r="D150" s="2">
        <v>286.25</v>
      </c>
    </row>
    <row r="151" spans="1:5" outlineLevel="2">
      <c r="A151" s="163"/>
      <c r="B151" s="163"/>
      <c r="C151" s="109" t="s">
        <v>8</v>
      </c>
      <c r="D151" s="133">
        <v>281.75</v>
      </c>
      <c r="E151" s="110">
        <f>D151/D150</f>
        <v>0.98427947598253274</v>
      </c>
    </row>
    <row r="152" spans="1:5" outlineLevel="2">
      <c r="A152" s="162"/>
      <c r="B152" s="162"/>
      <c r="C152" s="108" t="s">
        <v>12</v>
      </c>
      <c r="D152" s="139">
        <v>4.5</v>
      </c>
      <c r="E152" s="110">
        <f>D152/D150</f>
        <v>1.5720524017467249E-2</v>
      </c>
    </row>
    <row r="153" spans="1:5" outlineLevel="1">
      <c r="A153" s="109"/>
      <c r="B153" s="163" t="s">
        <v>104</v>
      </c>
      <c r="C153" s="163"/>
      <c r="D153" s="2">
        <v>148.5</v>
      </c>
    </row>
    <row r="154" spans="1:5" outlineLevel="2">
      <c r="A154" s="162"/>
      <c r="B154" s="162"/>
      <c r="C154" s="108" t="s">
        <v>8</v>
      </c>
      <c r="D154" s="139">
        <v>148.5</v>
      </c>
      <c r="E154" s="111">
        <v>1</v>
      </c>
    </row>
    <row r="155" spans="1:5" outlineLevel="1">
      <c r="A155" s="109"/>
      <c r="B155" s="163" t="s">
        <v>136</v>
      </c>
      <c r="C155" s="163"/>
      <c r="D155" s="2">
        <v>114</v>
      </c>
    </row>
    <row r="156" spans="1:5" outlineLevel="2">
      <c r="A156" s="162"/>
      <c r="B156" s="162"/>
      <c r="C156" s="108" t="s">
        <v>8</v>
      </c>
      <c r="D156" s="4">
        <v>108</v>
      </c>
      <c r="E156" s="110">
        <f>D156/D155</f>
        <v>0.94736842105263153</v>
      </c>
    </row>
    <row r="157" spans="1:5" outlineLevel="2">
      <c r="A157" s="163"/>
      <c r="B157" s="163"/>
      <c r="C157" s="109" t="s">
        <v>10</v>
      </c>
      <c r="D157" s="3">
        <v>6</v>
      </c>
      <c r="E157" s="110">
        <f>D157/D155</f>
        <v>5.2631578947368418E-2</v>
      </c>
    </row>
    <row r="158" spans="1:5" outlineLevel="1">
      <c r="A158" s="108"/>
      <c r="B158" s="162" t="s">
        <v>137</v>
      </c>
      <c r="C158" s="162"/>
      <c r="D158" s="2">
        <v>58.25</v>
      </c>
    </row>
    <row r="159" spans="1:5" outlineLevel="2">
      <c r="A159" s="163"/>
      <c r="B159" s="163"/>
      <c r="C159" s="109" t="s">
        <v>8</v>
      </c>
      <c r="D159" s="3">
        <v>58.25</v>
      </c>
    </row>
    <row r="160" spans="1:5" outlineLevel="1">
      <c r="A160" s="108"/>
      <c r="B160" s="162" t="s">
        <v>138</v>
      </c>
      <c r="C160" s="162"/>
      <c r="D160" s="2">
        <v>47.63</v>
      </c>
    </row>
    <row r="161" spans="1:5" outlineLevel="2">
      <c r="A161" s="163"/>
      <c r="B161" s="163"/>
      <c r="C161" s="109" t="s">
        <v>8</v>
      </c>
      <c r="D161" s="3">
        <v>47.63</v>
      </c>
    </row>
    <row r="162" spans="1:5">
      <c r="A162" s="162" t="s">
        <v>25</v>
      </c>
      <c r="B162" s="162"/>
      <c r="C162" s="162"/>
      <c r="D162" s="2">
        <v>3046.4389999999999</v>
      </c>
    </row>
    <row r="163" spans="1:5" outlineLevel="1">
      <c r="A163" s="109"/>
      <c r="B163" s="163" t="s">
        <v>139</v>
      </c>
      <c r="C163" s="163"/>
      <c r="D163" s="2">
        <v>808.40899999999999</v>
      </c>
    </row>
    <row r="164" spans="1:5" outlineLevel="2">
      <c r="A164" s="162"/>
      <c r="B164" s="162"/>
      <c r="C164" s="108" t="s">
        <v>8</v>
      </c>
      <c r="D164" s="4">
        <v>722.32899999999995</v>
      </c>
      <c r="E164" s="110">
        <f>D164/$D$163</f>
        <v>0.8935192458272978</v>
      </c>
    </row>
    <row r="165" spans="1:5" outlineLevel="2">
      <c r="A165" s="163"/>
      <c r="B165" s="163"/>
      <c r="C165" s="109" t="s">
        <v>10</v>
      </c>
      <c r="D165" s="3">
        <v>12</v>
      </c>
      <c r="E165" s="110">
        <f t="shared" ref="E165:E166" si="16">D165/$D$163</f>
        <v>1.4843971306603464E-2</v>
      </c>
    </row>
    <row r="166" spans="1:5" outlineLevel="2">
      <c r="A166" s="162"/>
      <c r="B166" s="162"/>
      <c r="C166" s="108" t="s">
        <v>12</v>
      </c>
      <c r="D166" s="4">
        <v>74.08</v>
      </c>
      <c r="E166" s="110">
        <f t="shared" si="16"/>
        <v>9.163678286609872E-2</v>
      </c>
    </row>
    <row r="167" spans="1:5" outlineLevel="1">
      <c r="A167" s="109"/>
      <c r="B167" s="163" t="s">
        <v>140</v>
      </c>
      <c r="C167" s="163"/>
      <c r="D167" s="2">
        <v>360.73</v>
      </c>
    </row>
    <row r="168" spans="1:5" outlineLevel="2">
      <c r="A168" s="162"/>
      <c r="B168" s="162"/>
      <c r="C168" s="108" t="s">
        <v>8</v>
      </c>
      <c r="D168" s="4">
        <v>346.01</v>
      </c>
      <c r="E168" s="110">
        <f>D168/$D$167</f>
        <v>0.95919385690128345</v>
      </c>
    </row>
    <row r="169" spans="1:5" outlineLevel="2">
      <c r="A169" s="163"/>
      <c r="B169" s="163"/>
      <c r="C169" s="109" t="s">
        <v>10</v>
      </c>
      <c r="D169" s="3">
        <v>6</v>
      </c>
      <c r="E169" s="110">
        <f t="shared" ref="E169:E170" si="17">D169/$D$167</f>
        <v>1.6632938763063786E-2</v>
      </c>
    </row>
    <row r="170" spans="1:5" outlineLevel="2">
      <c r="A170" s="162"/>
      <c r="B170" s="162"/>
      <c r="C170" s="108" t="s">
        <v>12</v>
      </c>
      <c r="D170" s="4">
        <v>8.7200000000000006</v>
      </c>
      <c r="E170" s="110">
        <f t="shared" si="17"/>
        <v>2.4173204335652704E-2</v>
      </c>
    </row>
    <row r="171" spans="1:5" outlineLevel="1">
      <c r="A171" s="109"/>
      <c r="B171" s="163" t="s">
        <v>141</v>
      </c>
      <c r="C171" s="163"/>
      <c r="D171" s="2">
        <v>695.12</v>
      </c>
    </row>
    <row r="172" spans="1:5" outlineLevel="2">
      <c r="A172" s="162"/>
      <c r="B172" s="162"/>
      <c r="C172" s="108" t="s">
        <v>8</v>
      </c>
      <c r="D172" s="4">
        <v>540.66</v>
      </c>
      <c r="E172" s="110">
        <f>D172/$D$171</f>
        <v>0.77779376222810448</v>
      </c>
    </row>
    <row r="173" spans="1:5" outlineLevel="2">
      <c r="A173" s="163"/>
      <c r="B173" s="163"/>
      <c r="C173" s="109" t="s">
        <v>10</v>
      </c>
      <c r="D173" s="3">
        <v>83.06</v>
      </c>
      <c r="E173" s="110">
        <f t="shared" ref="E173:E174" si="18">D173/$D$171</f>
        <v>0.11949015997237887</v>
      </c>
    </row>
    <row r="174" spans="1:5" outlineLevel="2">
      <c r="A174" s="162"/>
      <c r="B174" s="162"/>
      <c r="C174" s="108" t="s">
        <v>12</v>
      </c>
      <c r="D174" s="4">
        <v>71.400000000000006</v>
      </c>
      <c r="E174" s="110">
        <f t="shared" si="18"/>
        <v>0.10271607779951664</v>
      </c>
    </row>
    <row r="175" spans="1:5" outlineLevel="1">
      <c r="A175" s="109"/>
      <c r="B175" s="163" t="s">
        <v>142</v>
      </c>
      <c r="C175" s="163"/>
      <c r="D175" s="2">
        <f>175.01+351.51</f>
        <v>526.52</v>
      </c>
    </row>
    <row r="176" spans="1:5" outlineLevel="2">
      <c r="A176" s="162"/>
      <c r="B176" s="162"/>
      <c r="C176" s="108" t="s">
        <v>8</v>
      </c>
      <c r="D176" s="4">
        <f>158.16+335.46</f>
        <v>493.62</v>
      </c>
      <c r="E176" s="110">
        <f>D176/$D$175</f>
        <v>0.93751424447314446</v>
      </c>
    </row>
    <row r="177" spans="1:5" outlineLevel="2">
      <c r="A177" s="163"/>
      <c r="B177" s="163"/>
      <c r="C177" s="109" t="s">
        <v>10</v>
      </c>
      <c r="D177" s="3">
        <v>6</v>
      </c>
      <c r="E177" s="110">
        <f t="shared" ref="E177:E178" si="19">D177/$D$175</f>
        <v>1.1395578515535973E-2</v>
      </c>
    </row>
    <row r="178" spans="1:5" outlineLevel="2">
      <c r="A178" s="162"/>
      <c r="B178" s="162"/>
      <c r="C178" s="108" t="s">
        <v>12</v>
      </c>
      <c r="D178" s="4">
        <f>16.85+10.05</f>
        <v>26.900000000000002</v>
      </c>
      <c r="E178" s="110">
        <f t="shared" si="19"/>
        <v>5.1090177011319612E-2</v>
      </c>
    </row>
    <row r="179" spans="1:5" outlineLevel="1">
      <c r="A179" s="109"/>
      <c r="B179" s="163" t="s">
        <v>143</v>
      </c>
      <c r="C179" s="163"/>
      <c r="D179" s="2">
        <v>33</v>
      </c>
    </row>
    <row r="180" spans="1:5" outlineLevel="2">
      <c r="A180" s="162"/>
      <c r="B180" s="162"/>
      <c r="C180" s="108" t="s">
        <v>8</v>
      </c>
      <c r="D180" s="4">
        <v>33</v>
      </c>
    </row>
    <row r="181" spans="1:5" outlineLevel="1">
      <c r="A181" s="109"/>
      <c r="B181" s="163" t="s">
        <v>144</v>
      </c>
      <c r="C181" s="163"/>
      <c r="D181" s="75">
        <v>79.8</v>
      </c>
    </row>
    <row r="182" spans="1:5" outlineLevel="2">
      <c r="A182" s="162"/>
      <c r="B182" s="162"/>
      <c r="C182" s="108" t="s">
        <v>8</v>
      </c>
      <c r="D182" s="77">
        <v>79.8</v>
      </c>
    </row>
    <row r="183" spans="1:5" outlineLevel="1">
      <c r="A183" s="109"/>
      <c r="B183" s="163" t="s">
        <v>145</v>
      </c>
      <c r="C183" s="163"/>
      <c r="D183" s="75">
        <v>55.36</v>
      </c>
    </row>
    <row r="184" spans="1:5" outlineLevel="2">
      <c r="A184" s="162"/>
      <c r="B184" s="162"/>
      <c r="C184" s="108" t="s">
        <v>8</v>
      </c>
      <c r="D184" s="77">
        <v>55.36</v>
      </c>
    </row>
    <row r="185" spans="1:5" outlineLevel="1">
      <c r="A185" s="109"/>
      <c r="B185" s="163" t="s">
        <v>146</v>
      </c>
      <c r="C185" s="163"/>
      <c r="D185" s="75">
        <v>31.15</v>
      </c>
    </row>
    <row r="186" spans="1:5" outlineLevel="2">
      <c r="A186" s="162"/>
      <c r="B186" s="162"/>
      <c r="C186" s="108" t="s">
        <v>8</v>
      </c>
      <c r="D186" s="77">
        <v>31.15</v>
      </c>
    </row>
    <row r="187" spans="1:5" outlineLevel="1">
      <c r="A187" s="109"/>
      <c r="B187" s="163" t="s">
        <v>147</v>
      </c>
      <c r="C187" s="163"/>
      <c r="D187" s="75">
        <v>17.5</v>
      </c>
    </row>
    <row r="188" spans="1:5" outlineLevel="2">
      <c r="A188" s="162"/>
      <c r="B188" s="162"/>
      <c r="C188" s="108" t="s">
        <v>8</v>
      </c>
      <c r="D188" s="77">
        <v>17.5</v>
      </c>
    </row>
    <row r="189" spans="1:5" outlineLevel="1">
      <c r="A189" s="109"/>
      <c r="B189" s="163" t="s">
        <v>148</v>
      </c>
      <c r="C189" s="163"/>
      <c r="D189" s="75">
        <v>51</v>
      </c>
    </row>
    <row r="190" spans="1:5" outlineLevel="2">
      <c r="A190" s="162"/>
      <c r="B190" s="162"/>
      <c r="C190" s="108" t="s">
        <v>8</v>
      </c>
      <c r="D190" s="77">
        <v>51</v>
      </c>
    </row>
    <row r="191" spans="1:5" outlineLevel="1">
      <c r="A191" s="109"/>
      <c r="B191" s="163" t="s">
        <v>149</v>
      </c>
      <c r="C191" s="163"/>
      <c r="D191" s="75">
        <v>288.05</v>
      </c>
    </row>
    <row r="192" spans="1:5" outlineLevel="2">
      <c r="A192" s="162"/>
      <c r="B192" s="162"/>
      <c r="C192" s="108" t="s">
        <v>8</v>
      </c>
      <c r="D192" s="77">
        <v>288.05</v>
      </c>
      <c r="E192" s="110">
        <f>D192/$D$191</f>
        <v>1</v>
      </c>
    </row>
    <row r="193" spans="1:5" outlineLevel="2">
      <c r="A193" s="163"/>
      <c r="B193" s="163"/>
      <c r="C193" s="109" t="s">
        <v>12</v>
      </c>
      <c r="D193" s="76">
        <v>9.5</v>
      </c>
      <c r="E193" s="110">
        <f>D193/$D$191</f>
        <v>3.2980385349765662E-2</v>
      </c>
    </row>
    <row r="194" spans="1:5" outlineLevel="1">
      <c r="A194" s="108"/>
      <c r="B194" s="162" t="s">
        <v>150</v>
      </c>
      <c r="C194" s="162"/>
      <c r="D194" s="75">
        <v>52</v>
      </c>
    </row>
    <row r="195" spans="1:5" outlineLevel="2">
      <c r="A195" s="163"/>
      <c r="B195" s="163"/>
      <c r="C195" s="109" t="s">
        <v>8</v>
      </c>
      <c r="D195" s="76">
        <v>52</v>
      </c>
    </row>
    <row r="196" spans="1:5">
      <c r="A196" s="162" t="s">
        <v>27</v>
      </c>
      <c r="B196" s="162"/>
      <c r="C196" s="162"/>
      <c r="D196" s="2">
        <v>1764.2660000000001</v>
      </c>
    </row>
    <row r="197" spans="1:5" outlineLevel="1">
      <c r="A197" s="108"/>
      <c r="B197" s="162" t="s">
        <v>151</v>
      </c>
      <c r="C197" s="162"/>
      <c r="D197" s="75">
        <f>703+15.88</f>
        <v>718.88</v>
      </c>
    </row>
    <row r="198" spans="1:5" outlineLevel="2">
      <c r="A198" s="163"/>
      <c r="B198" s="163"/>
      <c r="C198" s="109" t="s">
        <v>8</v>
      </c>
      <c r="D198" s="76">
        <f>15.88+694</f>
        <v>709.88</v>
      </c>
    </row>
    <row r="199" spans="1:5" outlineLevel="2">
      <c r="A199" s="162"/>
      <c r="B199" s="162"/>
      <c r="C199" s="108" t="s">
        <v>10</v>
      </c>
      <c r="D199" s="77">
        <v>9</v>
      </c>
    </row>
    <row r="200" spans="1:5" outlineLevel="1">
      <c r="A200" s="109"/>
      <c r="B200" s="163" t="s">
        <v>152</v>
      </c>
      <c r="C200" s="163"/>
      <c r="D200" s="75">
        <v>343.5</v>
      </c>
    </row>
    <row r="201" spans="1:5" outlineLevel="2">
      <c r="A201" s="162"/>
      <c r="B201" s="162"/>
      <c r="C201" s="108" t="s">
        <v>8</v>
      </c>
      <c r="D201" s="77">
        <v>312.5</v>
      </c>
    </row>
    <row r="202" spans="1:5" outlineLevel="2">
      <c r="A202" s="163"/>
      <c r="B202" s="163"/>
      <c r="C202" s="109" t="s">
        <v>10</v>
      </c>
      <c r="D202" s="76">
        <v>31</v>
      </c>
    </row>
    <row r="203" spans="1:5" outlineLevel="1">
      <c r="A203" s="108"/>
      <c r="B203" s="162" t="s">
        <v>153</v>
      </c>
      <c r="C203" s="162"/>
      <c r="D203" s="2">
        <v>119.098</v>
      </c>
    </row>
    <row r="204" spans="1:5" outlineLevel="2">
      <c r="A204" s="163"/>
      <c r="B204" s="163"/>
      <c r="C204" s="109" t="s">
        <v>8</v>
      </c>
      <c r="D204" s="3">
        <v>119.098</v>
      </c>
    </row>
    <row r="205" spans="1:5" outlineLevel="1">
      <c r="A205" s="108"/>
      <c r="B205" s="162" t="s">
        <v>154</v>
      </c>
      <c r="C205" s="162"/>
      <c r="D205" s="2">
        <v>57.591000000000001</v>
      </c>
    </row>
    <row r="206" spans="1:5" outlineLevel="2">
      <c r="A206" s="163"/>
      <c r="B206" s="163"/>
      <c r="C206" s="109" t="s">
        <v>8</v>
      </c>
      <c r="D206" s="3">
        <v>57.591000000000001</v>
      </c>
    </row>
    <row r="207" spans="1:5" outlineLevel="1">
      <c r="A207" s="108"/>
      <c r="B207" s="162" t="s">
        <v>155</v>
      </c>
      <c r="C207" s="162"/>
      <c r="D207" s="2">
        <v>82.6</v>
      </c>
    </row>
    <row r="208" spans="1:5" outlineLevel="2">
      <c r="A208" s="163"/>
      <c r="B208" s="163"/>
      <c r="C208" s="109" t="s">
        <v>8</v>
      </c>
      <c r="D208" s="3">
        <v>82.6</v>
      </c>
    </row>
    <row r="209" spans="1:5" outlineLevel="1">
      <c r="A209" s="108"/>
      <c r="B209" s="162" t="s">
        <v>156</v>
      </c>
      <c r="C209" s="162"/>
      <c r="D209" s="2">
        <v>241</v>
      </c>
    </row>
    <row r="210" spans="1:5" outlineLevel="2">
      <c r="A210" s="163"/>
      <c r="B210" s="163"/>
      <c r="C210" s="109" t="s">
        <v>8</v>
      </c>
      <c r="D210" s="3">
        <v>235</v>
      </c>
      <c r="E210" s="110">
        <f>D210/D209</f>
        <v>0.975103734439834</v>
      </c>
    </row>
    <row r="211" spans="1:5" outlineLevel="2">
      <c r="A211" s="162"/>
      <c r="B211" s="162"/>
      <c r="C211" s="108" t="s">
        <v>10</v>
      </c>
      <c r="D211" s="4">
        <v>6</v>
      </c>
      <c r="E211" s="110">
        <f>D211/D209</f>
        <v>2.4896265560165973E-2</v>
      </c>
    </row>
    <row r="212" spans="1:5" outlineLevel="1">
      <c r="A212" s="109"/>
      <c r="B212" s="163" t="s">
        <v>157</v>
      </c>
      <c r="C212" s="163"/>
      <c r="D212" s="2">
        <v>83.5</v>
      </c>
    </row>
    <row r="213" spans="1:5" outlineLevel="2">
      <c r="A213" s="162"/>
      <c r="B213" s="162"/>
      <c r="C213" s="108" t="s">
        <v>8</v>
      </c>
      <c r="D213" s="4">
        <v>83.5</v>
      </c>
    </row>
    <row r="214" spans="1:5" outlineLevel="1">
      <c r="A214" s="109"/>
      <c r="B214" s="163" t="s">
        <v>158</v>
      </c>
      <c r="C214" s="163"/>
      <c r="D214" s="2">
        <v>86.5</v>
      </c>
    </row>
    <row r="215" spans="1:5" outlineLevel="2">
      <c r="A215" s="162"/>
      <c r="B215" s="162"/>
      <c r="C215" s="108" t="s">
        <v>8</v>
      </c>
      <c r="D215" s="4">
        <v>86.5</v>
      </c>
    </row>
    <row r="216" spans="1:5" outlineLevel="2">
      <c r="A216" s="135"/>
      <c r="B216" s="163" t="s">
        <v>420</v>
      </c>
      <c r="C216" s="163"/>
      <c r="D216" s="2">
        <v>31.6</v>
      </c>
    </row>
    <row r="217" spans="1:5" outlineLevel="2">
      <c r="A217" s="162"/>
      <c r="B217" s="162"/>
      <c r="C217" s="134" t="s">
        <v>10</v>
      </c>
      <c r="D217" s="4">
        <v>31.6</v>
      </c>
    </row>
    <row r="218" spans="1:5">
      <c r="A218" s="163" t="s">
        <v>29</v>
      </c>
      <c r="B218" s="163"/>
      <c r="C218" s="163"/>
      <c r="D218" s="2">
        <v>2401.3069999999998</v>
      </c>
    </row>
    <row r="219" spans="1:5" outlineLevel="1">
      <c r="A219" s="108"/>
      <c r="B219" s="162" t="s">
        <v>159</v>
      </c>
      <c r="C219" s="162"/>
      <c r="D219" s="2">
        <f>307.4+821.589</f>
        <v>1128.989</v>
      </c>
    </row>
    <row r="220" spans="1:5" outlineLevel="2">
      <c r="A220" s="163"/>
      <c r="B220" s="163"/>
      <c r="C220" s="109" t="s">
        <v>8</v>
      </c>
      <c r="D220" s="3">
        <f>307.04+790.089</f>
        <v>1097.1290000000001</v>
      </c>
    </row>
    <row r="221" spans="1:5" outlineLevel="2">
      <c r="A221" s="162"/>
      <c r="B221" s="162"/>
      <c r="C221" s="108" t="s">
        <v>10</v>
      </c>
      <c r="D221" s="4">
        <v>31.5</v>
      </c>
    </row>
    <row r="222" spans="1:5" outlineLevel="1">
      <c r="A222" s="109"/>
      <c r="B222" s="163" t="s">
        <v>160</v>
      </c>
      <c r="C222" s="163"/>
      <c r="D222" s="2">
        <v>357.6</v>
      </c>
    </row>
    <row r="223" spans="1:5" outlineLevel="2">
      <c r="A223" s="162"/>
      <c r="B223" s="162"/>
      <c r="C223" s="108" t="s">
        <v>8</v>
      </c>
      <c r="D223" s="4">
        <v>357.6</v>
      </c>
    </row>
    <row r="224" spans="1:5" outlineLevel="1">
      <c r="A224" s="109"/>
      <c r="B224" s="163" t="s">
        <v>161</v>
      </c>
      <c r="C224" s="163"/>
      <c r="D224" s="2">
        <v>277.25</v>
      </c>
    </row>
    <row r="225" spans="1:5" outlineLevel="2">
      <c r="A225" s="162"/>
      <c r="B225" s="162"/>
      <c r="C225" s="108" t="s">
        <v>8</v>
      </c>
      <c r="D225" s="4">
        <v>277.25</v>
      </c>
    </row>
    <row r="226" spans="1:5" outlineLevel="1">
      <c r="A226" s="109"/>
      <c r="B226" s="163" t="s">
        <v>162</v>
      </c>
      <c r="C226" s="163"/>
      <c r="D226" s="2">
        <v>338.738</v>
      </c>
    </row>
    <row r="227" spans="1:5" outlineLevel="2">
      <c r="A227" s="162"/>
      <c r="B227" s="162"/>
      <c r="C227" s="108" t="s">
        <v>8</v>
      </c>
      <c r="D227" s="4">
        <v>338.738</v>
      </c>
    </row>
    <row r="228" spans="1:5" outlineLevel="1">
      <c r="A228" s="109"/>
      <c r="B228" s="163" t="s">
        <v>163</v>
      </c>
      <c r="C228" s="163"/>
      <c r="D228" s="2">
        <v>215.5</v>
      </c>
    </row>
    <row r="229" spans="1:5" outlineLevel="2">
      <c r="A229" s="162"/>
      <c r="B229" s="162"/>
      <c r="C229" s="108" t="s">
        <v>8</v>
      </c>
      <c r="D229" s="4">
        <v>152.9</v>
      </c>
      <c r="E229" s="110">
        <f>D229/D228</f>
        <v>0.70951276102088168</v>
      </c>
    </row>
    <row r="230" spans="1:5" outlineLevel="2">
      <c r="A230" s="163"/>
      <c r="B230" s="163"/>
      <c r="C230" s="109" t="s">
        <v>10</v>
      </c>
      <c r="D230" s="3">
        <v>62.6</v>
      </c>
      <c r="E230" s="110">
        <f>D230/D228</f>
        <v>0.29048723897911832</v>
      </c>
    </row>
    <row r="231" spans="1:5" outlineLevel="1">
      <c r="A231" s="108"/>
      <c r="B231" s="162" t="s">
        <v>164</v>
      </c>
      <c r="C231" s="162"/>
      <c r="D231" s="2">
        <v>44.73</v>
      </c>
    </row>
    <row r="232" spans="1:5" outlineLevel="2">
      <c r="A232" s="163"/>
      <c r="B232" s="163"/>
      <c r="C232" s="109" t="s">
        <v>10</v>
      </c>
      <c r="D232" s="3">
        <v>44.73</v>
      </c>
    </row>
    <row r="233" spans="1:5" outlineLevel="2">
      <c r="A233" s="134"/>
      <c r="B233" s="162" t="s">
        <v>421</v>
      </c>
      <c r="C233" s="162"/>
      <c r="D233" s="2">
        <v>38.5</v>
      </c>
    </row>
    <row r="234" spans="1:5" outlineLevel="2">
      <c r="A234" s="163"/>
      <c r="B234" s="163"/>
      <c r="C234" s="135" t="s">
        <v>8</v>
      </c>
      <c r="D234" s="3">
        <v>38.5</v>
      </c>
    </row>
    <row r="235" spans="1:5">
      <c r="A235" s="162" t="s">
        <v>31</v>
      </c>
      <c r="B235" s="162"/>
      <c r="C235" s="162"/>
      <c r="D235" s="2">
        <v>509.74</v>
      </c>
    </row>
    <row r="236" spans="1:5" outlineLevel="1">
      <c r="A236" s="109"/>
      <c r="B236" s="163" t="s">
        <v>165</v>
      </c>
      <c r="C236" s="163"/>
      <c r="D236" s="2">
        <v>415.74</v>
      </c>
    </row>
    <row r="237" spans="1:5" outlineLevel="2">
      <c r="A237" s="162"/>
      <c r="B237" s="162"/>
      <c r="C237" s="108" t="s">
        <v>8</v>
      </c>
      <c r="D237" s="4">
        <v>407.99</v>
      </c>
      <c r="E237" s="110">
        <f>D237/D236</f>
        <v>0.98135854139606482</v>
      </c>
    </row>
    <row r="238" spans="1:5" outlineLevel="2">
      <c r="A238" s="163"/>
      <c r="B238" s="163"/>
      <c r="C238" s="109" t="s">
        <v>10</v>
      </c>
      <c r="D238" s="3">
        <v>7.75</v>
      </c>
      <c r="E238" s="110">
        <f>D238/D236</f>
        <v>1.8641458603935152E-2</v>
      </c>
    </row>
    <row r="239" spans="1:5" outlineLevel="1">
      <c r="A239" s="108"/>
      <c r="B239" s="162" t="s">
        <v>166</v>
      </c>
      <c r="C239" s="162"/>
      <c r="D239" s="2">
        <v>94</v>
      </c>
    </row>
    <row r="240" spans="1:5" outlineLevel="2">
      <c r="A240" s="163"/>
      <c r="B240" s="163"/>
      <c r="C240" s="109" t="s">
        <v>8</v>
      </c>
      <c r="D240" s="3">
        <v>94</v>
      </c>
      <c r="E240" s="110">
        <f>D240/D239</f>
        <v>1</v>
      </c>
    </row>
    <row r="241" spans="1:5">
      <c r="A241" s="162" t="s">
        <v>33</v>
      </c>
      <c r="B241" s="162"/>
      <c r="C241" s="162"/>
      <c r="D241" s="2">
        <v>5566.8860000000004</v>
      </c>
    </row>
    <row r="242" spans="1:5" outlineLevel="1">
      <c r="A242" s="109"/>
      <c r="B242" s="163" t="s">
        <v>167</v>
      </c>
      <c r="C242" s="163"/>
      <c r="D242" s="2">
        <v>12</v>
      </c>
    </row>
    <row r="243" spans="1:5" outlineLevel="2">
      <c r="A243" s="162"/>
      <c r="B243" s="162"/>
      <c r="C243" s="108" t="s">
        <v>8</v>
      </c>
      <c r="D243" s="4">
        <v>12</v>
      </c>
    </row>
    <row r="244" spans="1:5" outlineLevel="1">
      <c r="A244" s="109"/>
      <c r="B244" s="163" t="s">
        <v>168</v>
      </c>
      <c r="C244" s="163"/>
      <c r="D244" s="2">
        <v>1559.097</v>
      </c>
    </row>
    <row r="245" spans="1:5" outlineLevel="2">
      <c r="A245" s="162"/>
      <c r="B245" s="162"/>
      <c r="C245" s="108" t="s">
        <v>8</v>
      </c>
      <c r="D245" s="4">
        <v>1081.1969999999999</v>
      </c>
      <c r="E245" s="41">
        <f>D245/$D$244</f>
        <v>0.69347641615627498</v>
      </c>
    </row>
    <row r="246" spans="1:5" outlineLevel="2">
      <c r="A246" s="163"/>
      <c r="B246" s="163"/>
      <c r="C246" s="109" t="s">
        <v>10</v>
      </c>
      <c r="D246" s="3">
        <v>277.55</v>
      </c>
      <c r="E246" s="41">
        <f t="shared" ref="E246:E247" si="20">D246/$D$244</f>
        <v>0.17801971269266761</v>
      </c>
    </row>
    <row r="247" spans="1:5" outlineLevel="2">
      <c r="A247" s="162"/>
      <c r="B247" s="162"/>
      <c r="C247" s="108" t="s">
        <v>12</v>
      </c>
      <c r="D247" s="4">
        <v>200.35</v>
      </c>
      <c r="E247" s="41">
        <f t="shared" si="20"/>
        <v>0.1285038711510573</v>
      </c>
    </row>
    <row r="248" spans="1:5" outlineLevel="1">
      <c r="A248" s="109"/>
      <c r="B248" s="163" t="s">
        <v>169</v>
      </c>
      <c r="C248" s="163"/>
      <c r="D248" s="2">
        <v>610.27499999999895</v>
      </c>
    </row>
    <row r="249" spans="1:5" outlineLevel="2">
      <c r="A249" s="162"/>
      <c r="B249" s="162"/>
      <c r="C249" s="108" t="s">
        <v>8</v>
      </c>
      <c r="D249" s="4">
        <v>574.27499999999895</v>
      </c>
      <c r="E249" s="41">
        <f>D249/$D$248</f>
        <v>0.94101020031952798</v>
      </c>
    </row>
    <row r="250" spans="1:5" outlineLevel="2">
      <c r="A250" s="163"/>
      <c r="B250" s="163"/>
      <c r="C250" s="109" t="s">
        <v>10</v>
      </c>
      <c r="D250" s="3">
        <v>36</v>
      </c>
      <c r="E250" s="41">
        <f t="shared" ref="E250:E251" si="21">D250/$D$248</f>
        <v>5.8989799680472021E-2</v>
      </c>
    </row>
    <row r="251" spans="1:5" outlineLevel="2">
      <c r="A251" s="162"/>
      <c r="B251" s="162"/>
      <c r="C251" s="108" t="s">
        <v>12</v>
      </c>
      <c r="D251" s="77"/>
      <c r="E251" s="41">
        <f t="shared" si="21"/>
        <v>0</v>
      </c>
    </row>
    <row r="252" spans="1:5" outlineLevel="1">
      <c r="A252" s="109"/>
      <c r="B252" s="163" t="s">
        <v>170</v>
      </c>
      <c r="C252" s="163"/>
      <c r="D252" s="2">
        <v>400.125</v>
      </c>
    </row>
    <row r="253" spans="1:5" outlineLevel="2">
      <c r="A253" s="162"/>
      <c r="B253" s="162"/>
      <c r="C253" s="108" t="s">
        <v>8</v>
      </c>
      <c r="D253" s="139">
        <v>346.125</v>
      </c>
      <c r="E253" s="41">
        <f>D253/$D$252</f>
        <v>0.86504217432052488</v>
      </c>
    </row>
    <row r="254" spans="1:5" outlineLevel="2">
      <c r="A254" s="163"/>
      <c r="B254" s="163"/>
      <c r="C254" s="109" t="s">
        <v>10</v>
      </c>
      <c r="D254" s="133">
        <v>13.5</v>
      </c>
      <c r="E254" s="41">
        <f t="shared" ref="E254:E255" si="22">D254/$D$252</f>
        <v>3.3739456419868794E-2</v>
      </c>
    </row>
    <row r="255" spans="1:5" outlineLevel="2">
      <c r="A255" s="162"/>
      <c r="B255" s="162"/>
      <c r="C255" s="108" t="s">
        <v>12</v>
      </c>
      <c r="D255" s="139">
        <v>40.5</v>
      </c>
      <c r="E255" s="41">
        <f t="shared" si="22"/>
        <v>0.10121836925960637</v>
      </c>
    </row>
    <row r="256" spans="1:5" outlineLevel="1">
      <c r="A256" s="109"/>
      <c r="B256" s="163" t="s">
        <v>171</v>
      </c>
      <c r="C256" s="163"/>
      <c r="D256" s="2">
        <f>154.5+343.7</f>
        <v>498.2</v>
      </c>
    </row>
    <row r="257" spans="1:5" outlineLevel="2">
      <c r="A257" s="162"/>
      <c r="B257" s="162"/>
      <c r="C257" s="108" t="s">
        <v>8</v>
      </c>
      <c r="D257" s="77">
        <v>498.2</v>
      </c>
      <c r="E257" s="41">
        <f>D257/$D$256</f>
        <v>1</v>
      </c>
    </row>
    <row r="258" spans="1:5" outlineLevel="2">
      <c r="A258" s="163"/>
      <c r="B258" s="163"/>
      <c r="C258" s="109" t="s">
        <v>10</v>
      </c>
      <c r="D258" s="76">
        <v>0</v>
      </c>
      <c r="E258" s="41">
        <f t="shared" ref="E258:E259" si="23">D258/$D$256</f>
        <v>0</v>
      </c>
    </row>
    <row r="259" spans="1:5" outlineLevel="2">
      <c r="A259" s="162"/>
      <c r="B259" s="162"/>
      <c r="C259" s="108" t="s">
        <v>12</v>
      </c>
      <c r="D259" s="77">
        <v>0</v>
      </c>
      <c r="E259" s="41">
        <f t="shared" si="23"/>
        <v>0</v>
      </c>
    </row>
    <row r="260" spans="1:5" outlineLevel="1">
      <c r="A260" s="109"/>
      <c r="B260" s="163" t="s">
        <v>102</v>
      </c>
      <c r="C260" s="163"/>
      <c r="D260" s="2">
        <f>141.29+377.92</f>
        <v>519.21</v>
      </c>
    </row>
    <row r="261" spans="1:5" outlineLevel="2">
      <c r="A261" s="162"/>
      <c r="B261" s="162"/>
      <c r="C261" s="108" t="s">
        <v>8</v>
      </c>
      <c r="D261" s="139">
        <f>91.34+335.22</f>
        <v>426.56000000000006</v>
      </c>
      <c r="E261" s="41">
        <f>D261/$D$260</f>
        <v>0.82155582519597081</v>
      </c>
    </row>
    <row r="262" spans="1:5" outlineLevel="2">
      <c r="A262" s="163"/>
      <c r="B262" s="163"/>
      <c r="C262" s="109" t="s">
        <v>10</v>
      </c>
      <c r="D262" s="133">
        <v>28.5</v>
      </c>
      <c r="E262" s="41">
        <f>D262/$D$260</f>
        <v>5.4891084532270179E-2</v>
      </c>
    </row>
    <row r="263" spans="1:5" outlineLevel="2">
      <c r="A263" s="162"/>
      <c r="B263" s="162"/>
      <c r="C263" s="108" t="s">
        <v>12</v>
      </c>
      <c r="D263" s="139">
        <f>49.95+14.2</f>
        <v>64.150000000000006</v>
      </c>
      <c r="E263" s="41">
        <f>D263/$D$260</f>
        <v>0.12355309027175902</v>
      </c>
    </row>
    <row r="264" spans="1:5" outlineLevel="1">
      <c r="A264" s="109"/>
      <c r="B264" s="163" t="s">
        <v>172</v>
      </c>
      <c r="C264" s="163"/>
      <c r="D264" s="2">
        <v>57.55</v>
      </c>
    </row>
    <row r="265" spans="1:5" outlineLevel="2">
      <c r="A265" s="162"/>
      <c r="B265" s="162"/>
      <c r="C265" s="108" t="s">
        <v>8</v>
      </c>
      <c r="D265" s="77">
        <v>57.55</v>
      </c>
    </row>
    <row r="266" spans="1:5" outlineLevel="1">
      <c r="A266" s="109"/>
      <c r="B266" s="163" t="s">
        <v>173</v>
      </c>
      <c r="C266" s="163"/>
      <c r="D266" s="75">
        <v>75</v>
      </c>
    </row>
    <row r="267" spans="1:5" outlineLevel="2">
      <c r="A267" s="162"/>
      <c r="B267" s="162"/>
      <c r="C267" s="108" t="s">
        <v>8</v>
      </c>
      <c r="D267" s="77">
        <v>75</v>
      </c>
    </row>
    <row r="268" spans="1:5" outlineLevel="1">
      <c r="A268" s="109"/>
      <c r="B268" s="163" t="s">
        <v>174</v>
      </c>
      <c r="C268" s="163"/>
      <c r="D268" s="75">
        <v>231.95</v>
      </c>
    </row>
    <row r="269" spans="1:5" outlineLevel="2">
      <c r="A269" s="162"/>
      <c r="B269" s="162"/>
      <c r="C269" s="108" t="s">
        <v>8</v>
      </c>
      <c r="D269" s="77">
        <v>200.05</v>
      </c>
      <c r="E269" s="41">
        <f>D269/$D$268</f>
        <v>0.86247035999137756</v>
      </c>
    </row>
    <row r="270" spans="1:5" outlineLevel="2">
      <c r="A270" s="163"/>
      <c r="B270" s="163"/>
      <c r="C270" s="109" t="s">
        <v>10</v>
      </c>
      <c r="D270" s="76">
        <v>21.6</v>
      </c>
      <c r="E270" s="41">
        <f t="shared" ref="E270:E271" si="24">D270/$D$268</f>
        <v>9.3123517999568889E-2</v>
      </c>
    </row>
    <row r="271" spans="1:5" outlineLevel="2">
      <c r="A271" s="162"/>
      <c r="B271" s="162"/>
      <c r="C271" s="108" t="s">
        <v>12</v>
      </c>
      <c r="D271" s="77">
        <v>10.3</v>
      </c>
      <c r="E271" s="41">
        <f t="shared" si="24"/>
        <v>4.4406122009053681E-2</v>
      </c>
    </row>
    <row r="272" spans="1:5" outlineLevel="1">
      <c r="A272" s="109"/>
      <c r="B272" s="163" t="s">
        <v>175</v>
      </c>
      <c r="C272" s="163"/>
      <c r="D272" s="2">
        <f>597.25+534.155999999997</f>
        <v>1131.405999999997</v>
      </c>
    </row>
    <row r="273" spans="1:5" outlineLevel="2">
      <c r="A273" s="162"/>
      <c r="B273" s="162"/>
      <c r="C273" s="108" t="s">
        <v>8</v>
      </c>
      <c r="D273" s="139">
        <f>536.25+466.172999999997</f>
        <v>1002.422999999997</v>
      </c>
    </row>
    <row r="274" spans="1:5" outlineLevel="2">
      <c r="A274" s="163"/>
      <c r="B274" s="163"/>
      <c r="C274" s="109" t="s">
        <v>10</v>
      </c>
      <c r="D274" s="133">
        <f>61+14.7</f>
        <v>75.7</v>
      </c>
    </row>
    <row r="275" spans="1:5" outlineLevel="2">
      <c r="A275" s="162"/>
      <c r="B275" s="162"/>
      <c r="C275" s="108" t="s">
        <v>12</v>
      </c>
      <c r="D275" s="139">
        <v>53.283000000000001</v>
      </c>
    </row>
    <row r="276" spans="1:5" outlineLevel="1">
      <c r="A276" s="109"/>
      <c r="B276" s="163" t="s">
        <v>422</v>
      </c>
      <c r="C276" s="163"/>
      <c r="D276" s="75">
        <v>91.83</v>
      </c>
    </row>
    <row r="277" spans="1:5" outlineLevel="2">
      <c r="A277" s="162"/>
      <c r="B277" s="162"/>
      <c r="C277" s="108" t="s">
        <v>8</v>
      </c>
      <c r="D277" s="77">
        <v>91.83</v>
      </c>
    </row>
    <row r="278" spans="1:5" outlineLevel="1">
      <c r="A278" s="136"/>
      <c r="B278" s="163" t="s">
        <v>176</v>
      </c>
      <c r="C278" s="163"/>
      <c r="D278" s="2">
        <v>46.65</v>
      </c>
    </row>
    <row r="279" spans="1:5" outlineLevel="2">
      <c r="A279" s="167"/>
      <c r="B279" s="167"/>
      <c r="C279" s="140" t="s">
        <v>8</v>
      </c>
      <c r="D279" s="141">
        <v>46.65</v>
      </c>
    </row>
    <row r="280" spans="1:5" outlineLevel="1">
      <c r="A280" s="136"/>
      <c r="B280" s="163" t="s">
        <v>177</v>
      </c>
      <c r="C280" s="163"/>
      <c r="D280" s="75">
        <v>45.45</v>
      </c>
    </row>
    <row r="281" spans="1:5" outlineLevel="2">
      <c r="A281" s="167"/>
      <c r="B281" s="167"/>
      <c r="C281" s="140" t="s">
        <v>8</v>
      </c>
      <c r="D281" s="141">
        <v>45.45</v>
      </c>
    </row>
    <row r="282" spans="1:5" outlineLevel="1">
      <c r="A282" s="136"/>
      <c r="B282" s="163" t="s">
        <v>178</v>
      </c>
      <c r="C282" s="163"/>
      <c r="D282" s="75">
        <v>122.4</v>
      </c>
    </row>
    <row r="283" spans="1:5" outlineLevel="2">
      <c r="A283" s="167"/>
      <c r="B283" s="167"/>
      <c r="C283" s="140" t="s">
        <v>8</v>
      </c>
      <c r="D283" s="141">
        <v>65.400000000000006</v>
      </c>
      <c r="E283" s="41">
        <f>D283/$D$282</f>
        <v>0.53431372549019607</v>
      </c>
    </row>
    <row r="284" spans="1:5" outlineLevel="2">
      <c r="A284" s="163"/>
      <c r="B284" s="163"/>
      <c r="C284" s="136" t="s">
        <v>10</v>
      </c>
      <c r="D284" s="142">
        <v>57.5</v>
      </c>
      <c r="E284" s="41">
        <f>D284/$D$282</f>
        <v>0.46977124183006536</v>
      </c>
    </row>
    <row r="285" spans="1:5" outlineLevel="1">
      <c r="A285" s="140"/>
      <c r="B285" s="167" t="s">
        <v>179</v>
      </c>
      <c r="C285" s="167"/>
      <c r="D285" s="75">
        <v>29.15</v>
      </c>
    </row>
    <row r="286" spans="1:5" outlineLevel="2">
      <c r="A286" s="163"/>
      <c r="B286" s="163"/>
      <c r="C286" s="136" t="s">
        <v>8</v>
      </c>
      <c r="D286" s="142">
        <v>29.15</v>
      </c>
    </row>
    <row r="287" spans="1:5" outlineLevel="1">
      <c r="A287" s="140"/>
      <c r="B287" s="167" t="s">
        <v>180</v>
      </c>
      <c r="C287" s="167"/>
      <c r="D287" s="75">
        <v>65.5</v>
      </c>
    </row>
    <row r="288" spans="1:5" outlineLevel="2">
      <c r="A288" s="163"/>
      <c r="B288" s="163"/>
      <c r="C288" s="136" t="s">
        <v>8</v>
      </c>
      <c r="D288" s="142">
        <v>65.5</v>
      </c>
    </row>
    <row r="289" spans="1:5" outlineLevel="2">
      <c r="A289" s="140"/>
      <c r="B289" s="167" t="s">
        <v>423</v>
      </c>
      <c r="C289" s="167"/>
      <c r="D289" s="75">
        <v>8</v>
      </c>
    </row>
    <row r="290" spans="1:5" outlineLevel="2">
      <c r="A290" s="163"/>
      <c r="B290" s="163"/>
      <c r="C290" s="136" t="s">
        <v>10</v>
      </c>
      <c r="D290" s="142">
        <v>8</v>
      </c>
    </row>
    <row r="291" spans="1:5">
      <c r="A291" s="167" t="s">
        <v>35</v>
      </c>
      <c r="B291" s="167"/>
      <c r="C291" s="167"/>
      <c r="D291" s="2">
        <v>1913.01</v>
      </c>
    </row>
    <row r="292" spans="1:5" outlineLevel="1">
      <c r="A292" s="108"/>
      <c r="B292" s="162" t="s">
        <v>181</v>
      </c>
      <c r="C292" s="162"/>
      <c r="D292" s="2">
        <v>279.5</v>
      </c>
    </row>
    <row r="293" spans="1:5" outlineLevel="2">
      <c r="A293" s="4"/>
      <c r="B293" s="4"/>
      <c r="C293" s="143" t="s">
        <v>8</v>
      </c>
      <c r="D293" s="4">
        <v>235.45</v>
      </c>
      <c r="E293" s="41">
        <f>D293/$D$292</f>
        <v>0.84239713774597491</v>
      </c>
    </row>
    <row r="294" spans="1:5" outlineLevel="2">
      <c r="A294" s="135"/>
      <c r="B294" s="135"/>
      <c r="C294" s="135" t="s">
        <v>10</v>
      </c>
      <c r="D294" s="3">
        <v>27</v>
      </c>
      <c r="E294" s="41">
        <f t="shared" ref="E294:E295" si="25">D294/$D$292</f>
        <v>9.6601073345259386E-2</v>
      </c>
    </row>
    <row r="295" spans="1:5" outlineLevel="2">
      <c r="A295" s="143"/>
      <c r="B295" s="143"/>
      <c r="C295" s="143" t="s">
        <v>12</v>
      </c>
      <c r="D295" s="4">
        <v>17.05</v>
      </c>
      <c r="E295" s="41">
        <f t="shared" si="25"/>
        <v>6.1001788908765654E-2</v>
      </c>
    </row>
    <row r="296" spans="1:5" outlineLevel="1">
      <c r="A296" s="136"/>
      <c r="B296" s="163" t="s">
        <v>182</v>
      </c>
      <c r="C296" s="163"/>
      <c r="D296" s="2">
        <v>219.8</v>
      </c>
    </row>
    <row r="297" spans="1:5" outlineLevel="2">
      <c r="A297" s="167"/>
      <c r="B297" s="167"/>
      <c r="C297" s="140" t="s">
        <v>7</v>
      </c>
      <c r="D297" s="4">
        <v>12</v>
      </c>
      <c r="E297" s="41">
        <f>D297/$D$296</f>
        <v>5.4595086442220199E-2</v>
      </c>
    </row>
    <row r="298" spans="1:5" outlineLevel="2">
      <c r="A298" s="135"/>
      <c r="B298" s="135"/>
      <c r="C298" s="135" t="s">
        <v>8</v>
      </c>
      <c r="D298" s="3">
        <v>154.25</v>
      </c>
      <c r="E298" s="41">
        <f t="shared" ref="E298:E301" si="26">D298/$D$296</f>
        <v>0.70177434030937214</v>
      </c>
    </row>
    <row r="299" spans="1:5" outlineLevel="2">
      <c r="A299" s="167"/>
      <c r="B299" s="167"/>
      <c r="C299" s="140" t="s">
        <v>9</v>
      </c>
      <c r="D299" s="4">
        <v>12</v>
      </c>
      <c r="E299" s="41">
        <f t="shared" si="26"/>
        <v>5.4595086442220199E-2</v>
      </c>
    </row>
    <row r="300" spans="1:5" outlineLevel="2">
      <c r="A300" s="135"/>
      <c r="B300" s="135"/>
      <c r="C300" s="135" t="s">
        <v>10</v>
      </c>
      <c r="D300" s="3">
        <v>36.950000000000003</v>
      </c>
      <c r="E300" s="41">
        <f t="shared" si="26"/>
        <v>0.1681073703366697</v>
      </c>
    </row>
    <row r="301" spans="1:5" outlineLevel="2">
      <c r="A301" s="140"/>
      <c r="B301" s="140"/>
      <c r="C301" s="140" t="s">
        <v>12</v>
      </c>
      <c r="D301" s="4">
        <v>4.5999999999999996</v>
      </c>
      <c r="E301" s="41">
        <f t="shared" si="26"/>
        <v>2.0928116469517741E-2</v>
      </c>
    </row>
    <row r="302" spans="1:5" outlineLevel="1">
      <c r="A302" s="135"/>
      <c r="B302" s="135" t="s">
        <v>183</v>
      </c>
      <c r="C302" s="135"/>
      <c r="D302" s="2">
        <v>161.5</v>
      </c>
    </row>
    <row r="303" spans="1:5" outlineLevel="2">
      <c r="A303" s="140"/>
      <c r="B303" s="140"/>
      <c r="C303" s="140" t="s">
        <v>8</v>
      </c>
      <c r="D303" s="4">
        <v>140.75</v>
      </c>
      <c r="E303" s="41">
        <f>D303/$D$302</f>
        <v>0.87151702786377705</v>
      </c>
    </row>
    <row r="304" spans="1:5" outlineLevel="2">
      <c r="A304" s="135"/>
      <c r="B304" s="135"/>
      <c r="C304" s="135" t="s">
        <v>10</v>
      </c>
      <c r="D304" s="3">
        <v>13.5</v>
      </c>
      <c r="E304" s="41">
        <f t="shared" ref="E304:E305" si="27">D304/$D$302</f>
        <v>8.3591331269349839E-2</v>
      </c>
    </row>
    <row r="305" spans="1:5" s="145" customFormat="1" outlineLevel="2">
      <c r="A305" s="140"/>
      <c r="B305" s="140"/>
      <c r="C305" s="140" t="s">
        <v>12</v>
      </c>
      <c r="D305" s="139">
        <v>7.25</v>
      </c>
      <c r="E305" s="144">
        <f t="shared" si="27"/>
        <v>4.4891640866873063E-2</v>
      </c>
    </row>
    <row r="306" spans="1:5" ht="12.75" customHeight="1" outlineLevel="1">
      <c r="A306" s="135"/>
      <c r="B306" s="135" t="s">
        <v>184</v>
      </c>
      <c r="C306" s="135"/>
      <c r="D306" s="2">
        <f>82+208.5</f>
        <v>290.5</v>
      </c>
    </row>
    <row r="307" spans="1:5" s="145" customFormat="1" outlineLevel="2">
      <c r="A307" s="140"/>
      <c r="B307" s="140"/>
      <c r="C307" s="140" t="s">
        <v>7</v>
      </c>
      <c r="D307" s="139">
        <v>4.5</v>
      </c>
      <c r="E307" s="144">
        <f>D307/$D$306</f>
        <v>1.549053356282272E-2</v>
      </c>
    </row>
    <row r="308" spans="1:5" outlineLevel="2">
      <c r="A308" s="135"/>
      <c r="B308" s="135"/>
      <c r="C308" s="135" t="s">
        <v>8</v>
      </c>
      <c r="D308" s="3">
        <f>70+191.4</f>
        <v>261.39999999999998</v>
      </c>
      <c r="E308" s="41">
        <f t="shared" ref="E308:E310" si="28">D308/$D$306</f>
        <v>0.89982788296041305</v>
      </c>
    </row>
    <row r="309" spans="1:5" s="145" customFormat="1" outlineLevel="2">
      <c r="A309" s="140"/>
      <c r="B309" s="140"/>
      <c r="C309" s="140" t="s">
        <v>10</v>
      </c>
      <c r="D309" s="139">
        <v>6.7</v>
      </c>
      <c r="E309" s="144">
        <f t="shared" si="28"/>
        <v>2.306368330464716E-2</v>
      </c>
    </row>
    <row r="310" spans="1:5" outlineLevel="2">
      <c r="A310" s="135"/>
      <c r="B310" s="135"/>
      <c r="C310" s="135" t="s">
        <v>12</v>
      </c>
      <c r="D310" s="3">
        <f>12+5.9</f>
        <v>17.899999999999999</v>
      </c>
      <c r="E310" s="41">
        <f t="shared" si="28"/>
        <v>6.1617900172117032E-2</v>
      </c>
    </row>
    <row r="311" spans="1:5" outlineLevel="1">
      <c r="A311" s="140"/>
      <c r="B311" s="167" t="s">
        <v>185</v>
      </c>
      <c r="C311" s="167"/>
      <c r="D311" s="2">
        <v>232.05</v>
      </c>
    </row>
    <row r="312" spans="1:5" outlineLevel="2">
      <c r="A312" s="163"/>
      <c r="B312" s="163"/>
      <c r="C312" s="136" t="s">
        <v>8</v>
      </c>
      <c r="D312" s="3">
        <v>198.55</v>
      </c>
      <c r="E312" s="41">
        <f>D312/$D$311</f>
        <v>0.85563456151691442</v>
      </c>
    </row>
    <row r="313" spans="1:5" outlineLevel="2">
      <c r="A313" s="167"/>
      <c r="B313" s="167"/>
      <c r="C313" s="140" t="s">
        <v>10</v>
      </c>
      <c r="D313" s="4">
        <v>4.5</v>
      </c>
      <c r="E313" s="41">
        <f t="shared" ref="E313:E314" si="29">D313/$D$311</f>
        <v>1.9392372333548805E-2</v>
      </c>
    </row>
    <row r="314" spans="1:5" outlineLevel="2">
      <c r="A314" s="163"/>
      <c r="B314" s="163"/>
      <c r="C314" s="136" t="s">
        <v>12</v>
      </c>
      <c r="D314" s="3">
        <v>29</v>
      </c>
      <c r="E314" s="41">
        <f t="shared" si="29"/>
        <v>0.12497306614953674</v>
      </c>
    </row>
    <row r="315" spans="1:5" outlineLevel="1">
      <c r="A315" s="140"/>
      <c r="B315" s="167" t="s">
        <v>183</v>
      </c>
      <c r="C315" s="167"/>
      <c r="D315" s="2">
        <v>274.66000000000003</v>
      </c>
      <c r="E315" s="144"/>
    </row>
    <row r="316" spans="1:5" outlineLevel="2">
      <c r="A316" s="163"/>
      <c r="B316" s="163"/>
      <c r="C316" s="136" t="s">
        <v>8</v>
      </c>
      <c r="D316" s="3">
        <v>222.36</v>
      </c>
      <c r="E316" s="144">
        <f t="shared" ref="E316" si="30">D316/$D$315</f>
        <v>0.80958275686303061</v>
      </c>
    </row>
    <row r="317" spans="1:5" s="145" customFormat="1" outlineLevel="2">
      <c r="A317" s="167"/>
      <c r="B317" s="167"/>
      <c r="C317" s="140" t="s">
        <v>10</v>
      </c>
      <c r="D317" s="139">
        <v>8.5</v>
      </c>
      <c r="E317" s="144">
        <f>D317/$D$315</f>
        <v>3.0947353091094441E-2</v>
      </c>
    </row>
    <row r="318" spans="1:5" outlineLevel="2">
      <c r="A318" s="163"/>
      <c r="B318" s="163"/>
      <c r="C318" s="151" t="s">
        <v>12</v>
      </c>
      <c r="D318" s="3">
        <v>43.8</v>
      </c>
      <c r="E318" s="41">
        <f>D318/$D$315</f>
        <v>0.15946989004587486</v>
      </c>
    </row>
    <row r="319" spans="1:5" outlineLevel="2">
      <c r="A319" s="140"/>
      <c r="B319" s="167" t="s">
        <v>424</v>
      </c>
      <c r="C319" s="167"/>
      <c r="D319" s="146">
        <v>12</v>
      </c>
      <c r="E319" s="41"/>
    </row>
    <row r="320" spans="1:5" outlineLevel="2">
      <c r="A320" s="163"/>
      <c r="B320" s="163"/>
      <c r="C320" s="136" t="s">
        <v>8</v>
      </c>
      <c r="D320" s="147">
        <v>12</v>
      </c>
      <c r="E320" s="41"/>
    </row>
    <row r="321" spans="1:5" outlineLevel="2">
      <c r="A321" s="140"/>
      <c r="B321" s="167" t="s">
        <v>425</v>
      </c>
      <c r="C321" s="167"/>
      <c r="D321" s="146">
        <v>63.2</v>
      </c>
      <c r="E321" s="41"/>
    </row>
    <row r="322" spans="1:5" outlineLevel="2">
      <c r="A322" s="163"/>
      <c r="B322" s="163"/>
      <c r="C322" s="136" t="s">
        <v>8</v>
      </c>
      <c r="D322" s="149">
        <v>55</v>
      </c>
      <c r="E322" s="41">
        <f>D322/$D$321</f>
        <v>0.870253164556962</v>
      </c>
    </row>
    <row r="323" spans="1:5" outlineLevel="2">
      <c r="A323" s="167"/>
      <c r="B323" s="167"/>
      <c r="C323" s="152" t="s">
        <v>12</v>
      </c>
      <c r="D323" s="150">
        <v>8.1999999999999993</v>
      </c>
      <c r="E323" s="144">
        <f>D323/$D$321</f>
        <v>0.12974683544303794</v>
      </c>
    </row>
    <row r="324" spans="1:5" ht="12.75" customHeight="1" outlineLevel="1">
      <c r="A324" s="135"/>
      <c r="B324" s="163" t="s">
        <v>186</v>
      </c>
      <c r="C324" s="163"/>
      <c r="D324" s="146">
        <v>63.5</v>
      </c>
    </row>
    <row r="325" spans="1:5" outlineLevel="2">
      <c r="A325" s="162"/>
      <c r="B325" s="162"/>
      <c r="C325" s="108" t="s">
        <v>8</v>
      </c>
      <c r="D325" s="150">
        <v>63.5</v>
      </c>
      <c r="E325" s="41"/>
    </row>
    <row r="326" spans="1:5" outlineLevel="1">
      <c r="A326" s="136"/>
      <c r="B326" s="163" t="s">
        <v>187</v>
      </c>
      <c r="C326" s="163"/>
      <c r="D326" s="146">
        <v>40</v>
      </c>
    </row>
    <row r="327" spans="1:5" outlineLevel="2">
      <c r="A327" s="167"/>
      <c r="B327" s="167"/>
      <c r="C327" s="140" t="s">
        <v>8</v>
      </c>
      <c r="D327" s="150">
        <v>19.5</v>
      </c>
      <c r="E327" s="41">
        <f>D327/$D$326</f>
        <v>0.48749999999999999</v>
      </c>
    </row>
    <row r="328" spans="1:5" outlineLevel="2">
      <c r="A328" s="163"/>
      <c r="B328" s="163"/>
      <c r="C328" s="136" t="s">
        <v>10</v>
      </c>
      <c r="D328" s="149">
        <v>20.5</v>
      </c>
      <c r="E328" s="41">
        <f>D328/$D$326</f>
        <v>0.51249999999999996</v>
      </c>
    </row>
    <row r="329" spans="1:5" outlineLevel="1">
      <c r="A329" s="136"/>
      <c r="B329" s="163" t="s">
        <v>188</v>
      </c>
      <c r="C329" s="163"/>
      <c r="D329" s="146">
        <v>47.8</v>
      </c>
    </row>
    <row r="330" spans="1:5" s="145" customFormat="1" outlineLevel="2">
      <c r="A330" s="167"/>
      <c r="B330" s="167"/>
      <c r="C330" s="140" t="s">
        <v>8</v>
      </c>
      <c r="D330" s="150">
        <v>47.8</v>
      </c>
    </row>
    <row r="331" spans="1:5" outlineLevel="1">
      <c r="A331" s="136"/>
      <c r="B331" s="163" t="s">
        <v>189</v>
      </c>
      <c r="C331" s="163"/>
      <c r="D331" s="146">
        <v>45</v>
      </c>
    </row>
    <row r="332" spans="1:5" s="145" customFormat="1" outlineLevel="2">
      <c r="A332" s="167"/>
      <c r="B332" s="167"/>
      <c r="C332" s="140" t="s">
        <v>8</v>
      </c>
      <c r="D332" s="150">
        <v>45</v>
      </c>
    </row>
    <row r="333" spans="1:5" outlineLevel="1">
      <c r="A333" s="136"/>
      <c r="B333" s="163" t="s">
        <v>190</v>
      </c>
      <c r="C333" s="163"/>
      <c r="D333" s="146">
        <v>43.5</v>
      </c>
    </row>
    <row r="334" spans="1:5" s="145" customFormat="1" outlineLevel="2">
      <c r="A334" s="167"/>
      <c r="B334" s="167"/>
      <c r="C334" s="140" t="s">
        <v>8</v>
      </c>
      <c r="D334" s="150">
        <v>41.5</v>
      </c>
      <c r="E334" s="144">
        <f>D334/$D$333</f>
        <v>0.95402298850574707</v>
      </c>
    </row>
    <row r="335" spans="1:5" outlineLevel="2">
      <c r="A335" s="163"/>
      <c r="B335" s="163"/>
      <c r="C335" s="136" t="s">
        <v>10</v>
      </c>
      <c r="D335" s="147">
        <v>2</v>
      </c>
      <c r="E335" s="41">
        <f t="shared" ref="E335" si="31">D335/$D$333</f>
        <v>4.5977011494252873E-2</v>
      </c>
    </row>
    <row r="336" spans="1:5" outlineLevel="1">
      <c r="A336" s="140"/>
      <c r="B336" s="167" t="s">
        <v>191</v>
      </c>
      <c r="C336" s="167"/>
      <c r="D336" s="146">
        <v>140</v>
      </c>
    </row>
    <row r="337" spans="1:5" outlineLevel="2">
      <c r="A337" s="163"/>
      <c r="B337" s="163"/>
      <c r="C337" s="136" t="s">
        <v>8</v>
      </c>
      <c r="D337" s="147">
        <v>138.5</v>
      </c>
      <c r="E337" s="144">
        <f>D337/$D$336</f>
        <v>0.98928571428571432</v>
      </c>
    </row>
    <row r="338" spans="1:5" outlineLevel="2">
      <c r="A338" s="167"/>
      <c r="B338" s="167"/>
      <c r="C338" s="152" t="s">
        <v>12</v>
      </c>
      <c r="D338" s="148">
        <v>1.5</v>
      </c>
      <c r="E338" s="144">
        <f>D338/$D$336</f>
        <v>1.0714285714285714E-2</v>
      </c>
    </row>
    <row r="339" spans="1:5">
      <c r="A339" s="163" t="s">
        <v>37</v>
      </c>
      <c r="B339" s="163"/>
      <c r="C339" s="163"/>
      <c r="D339" s="146">
        <v>1592.847</v>
      </c>
    </row>
    <row r="340" spans="1:5" outlineLevel="1">
      <c r="A340" s="108"/>
      <c r="B340" s="162" t="s">
        <v>192</v>
      </c>
      <c r="C340" s="162"/>
      <c r="D340" s="146">
        <v>219.4</v>
      </c>
    </row>
    <row r="341" spans="1:5" outlineLevel="2">
      <c r="A341" s="163"/>
      <c r="B341" s="163"/>
      <c r="C341" s="109" t="s">
        <v>8</v>
      </c>
      <c r="D341" s="76">
        <v>206.4</v>
      </c>
      <c r="E341" s="41">
        <f>D341/$D$340</f>
        <v>0.9407474931631723</v>
      </c>
    </row>
    <row r="342" spans="1:5" outlineLevel="2">
      <c r="A342" s="162"/>
      <c r="B342" s="162"/>
      <c r="C342" s="108" t="s">
        <v>10</v>
      </c>
      <c r="D342" s="77">
        <v>13</v>
      </c>
      <c r="E342" s="41">
        <f>D342/$D$340</f>
        <v>5.9252506836827708E-2</v>
      </c>
    </row>
    <row r="343" spans="1:5" outlineLevel="1">
      <c r="A343" s="109"/>
      <c r="B343" s="163" t="s">
        <v>99</v>
      </c>
      <c r="C343" s="163"/>
      <c r="D343" s="146">
        <v>1076.748</v>
      </c>
    </row>
    <row r="344" spans="1:5" outlineLevel="2">
      <c r="A344" s="162"/>
      <c r="B344" s="162"/>
      <c r="C344" s="140" t="s">
        <v>8</v>
      </c>
      <c r="D344" s="148">
        <v>821.4</v>
      </c>
      <c r="E344" s="41">
        <f>D344/$D$343</f>
        <v>0.76285258946382994</v>
      </c>
    </row>
    <row r="345" spans="1:5" outlineLevel="2">
      <c r="A345" s="163"/>
      <c r="B345" s="163"/>
      <c r="C345" s="136" t="s">
        <v>10</v>
      </c>
      <c r="D345" s="147">
        <v>161.648</v>
      </c>
      <c r="E345" s="41">
        <f>D345/$D$343</f>
        <v>0.15012612050359042</v>
      </c>
    </row>
    <row r="346" spans="1:5" outlineLevel="2">
      <c r="A346" s="162"/>
      <c r="B346" s="162"/>
      <c r="C346" s="108" t="s">
        <v>12</v>
      </c>
      <c r="D346" s="148">
        <v>93.7</v>
      </c>
      <c r="E346" s="41">
        <f>D346/$D$343</f>
        <v>8.7021290032579579E-2</v>
      </c>
    </row>
    <row r="347" spans="1:5" outlineLevel="2">
      <c r="A347" s="135"/>
      <c r="B347" s="163" t="s">
        <v>425</v>
      </c>
      <c r="C347" s="163"/>
      <c r="D347" s="146">
        <v>56.098999999999997</v>
      </c>
      <c r="E347" s="41"/>
    </row>
    <row r="348" spans="1:5" outlineLevel="2">
      <c r="A348" s="162"/>
      <c r="B348" s="162"/>
      <c r="C348" s="140" t="s">
        <v>8</v>
      </c>
      <c r="D348" s="148">
        <v>49.098999999999997</v>
      </c>
      <c r="E348" s="144">
        <f>D348/$D$347</f>
        <v>0.87522059216741832</v>
      </c>
    </row>
    <row r="349" spans="1:5" outlineLevel="2">
      <c r="A349" s="163"/>
      <c r="B349" s="163"/>
      <c r="C349" s="136" t="s">
        <v>10</v>
      </c>
      <c r="D349" s="147">
        <v>7</v>
      </c>
      <c r="E349" s="144">
        <f>D349/$D$347</f>
        <v>0.12477940783258169</v>
      </c>
    </row>
    <row r="350" spans="1:5" outlineLevel="1">
      <c r="A350" s="140"/>
      <c r="B350" s="167" t="s">
        <v>193</v>
      </c>
      <c r="C350" s="167"/>
      <c r="D350" s="146">
        <v>54.5</v>
      </c>
    </row>
    <row r="351" spans="1:5" outlineLevel="2">
      <c r="A351" s="163"/>
      <c r="B351" s="163"/>
      <c r="C351" s="136" t="s">
        <v>8</v>
      </c>
      <c r="D351" s="147">
        <v>8</v>
      </c>
      <c r="E351" s="41">
        <f>D351/$D$350</f>
        <v>0.14678899082568808</v>
      </c>
    </row>
    <row r="352" spans="1:5" s="145" customFormat="1" outlineLevel="2">
      <c r="A352" s="167"/>
      <c r="B352" s="167"/>
      <c r="C352" s="140" t="s">
        <v>10</v>
      </c>
      <c r="D352" s="150">
        <v>46.5</v>
      </c>
      <c r="E352" s="144">
        <f>D352/$D$350</f>
        <v>0.85321100917431192</v>
      </c>
    </row>
    <row r="353" spans="1:5" outlineLevel="1">
      <c r="A353" s="136"/>
      <c r="B353" s="163" t="s">
        <v>194</v>
      </c>
      <c r="C353" s="163"/>
      <c r="D353" s="146">
        <v>54</v>
      </c>
    </row>
    <row r="354" spans="1:5" s="145" customFormat="1" outlineLevel="2">
      <c r="A354" s="167"/>
      <c r="B354" s="167"/>
      <c r="C354" s="140" t="s">
        <v>8</v>
      </c>
      <c r="D354" s="150">
        <v>54</v>
      </c>
    </row>
    <row r="355" spans="1:5" outlineLevel="1">
      <c r="A355" s="136"/>
      <c r="B355" s="163" t="s">
        <v>195</v>
      </c>
      <c r="C355" s="163"/>
      <c r="D355" s="146">
        <v>33.1</v>
      </c>
    </row>
    <row r="356" spans="1:5" s="145" customFormat="1" outlineLevel="2">
      <c r="A356" s="167"/>
      <c r="B356" s="167"/>
      <c r="C356" s="140" t="s">
        <v>8</v>
      </c>
      <c r="D356" s="150">
        <v>33.1</v>
      </c>
    </row>
    <row r="357" spans="1:5" outlineLevel="1">
      <c r="A357" s="136"/>
      <c r="B357" s="163" t="s">
        <v>196</v>
      </c>
      <c r="C357" s="163"/>
      <c r="D357" s="146">
        <v>50</v>
      </c>
    </row>
    <row r="358" spans="1:5" s="145" customFormat="1" outlineLevel="2">
      <c r="A358" s="167"/>
      <c r="B358" s="167"/>
      <c r="C358" s="140" t="s">
        <v>8</v>
      </c>
      <c r="D358" s="150">
        <v>48.5</v>
      </c>
    </row>
    <row r="359" spans="1:5" outlineLevel="2">
      <c r="A359" s="163"/>
      <c r="B359" s="163"/>
      <c r="C359" s="136" t="s">
        <v>10</v>
      </c>
      <c r="D359" s="147">
        <v>1.5</v>
      </c>
    </row>
    <row r="360" spans="1:5" outlineLevel="2">
      <c r="A360" s="140"/>
      <c r="B360" s="167" t="s">
        <v>426</v>
      </c>
      <c r="C360" s="167"/>
      <c r="D360" s="146">
        <v>49</v>
      </c>
    </row>
    <row r="361" spans="1:5" outlineLevel="2">
      <c r="A361" s="163"/>
      <c r="B361" s="163"/>
      <c r="C361" s="135" t="s">
        <v>8</v>
      </c>
      <c r="D361" s="147">
        <v>49</v>
      </c>
    </row>
    <row r="362" spans="1:5">
      <c r="A362" s="167" t="s">
        <v>39</v>
      </c>
      <c r="B362" s="167"/>
      <c r="C362" s="167"/>
      <c r="D362" s="146">
        <v>2975</v>
      </c>
    </row>
    <row r="363" spans="1:5" outlineLevel="1">
      <c r="A363" s="108"/>
      <c r="B363" s="162" t="s">
        <v>197</v>
      </c>
      <c r="C363" s="162"/>
      <c r="D363" s="146">
        <v>1720.5</v>
      </c>
    </row>
    <row r="364" spans="1:5" s="145" customFormat="1" outlineLevel="2">
      <c r="A364" s="167"/>
      <c r="B364" s="167"/>
      <c r="C364" s="140" t="s">
        <v>8</v>
      </c>
      <c r="D364" s="150">
        <v>1524.53</v>
      </c>
      <c r="E364" s="144">
        <f>D364/$D$363</f>
        <v>0.88609706480674222</v>
      </c>
    </row>
    <row r="365" spans="1:5" outlineLevel="2">
      <c r="A365" s="163"/>
      <c r="B365" s="163"/>
      <c r="C365" s="136" t="s">
        <v>10</v>
      </c>
      <c r="D365" s="147">
        <v>19.5</v>
      </c>
      <c r="E365" s="41">
        <f t="shared" ref="E365:E366" si="32">D365/$D$363</f>
        <v>1.1333914559721011E-2</v>
      </c>
    </row>
    <row r="366" spans="1:5" s="145" customFormat="1" outlineLevel="2">
      <c r="A366" s="167"/>
      <c r="B366" s="167"/>
      <c r="C366" s="140" t="s">
        <v>12</v>
      </c>
      <c r="D366" s="150">
        <v>176.47</v>
      </c>
      <c r="E366" s="144">
        <f t="shared" si="32"/>
        <v>0.10256902063353676</v>
      </c>
    </row>
    <row r="367" spans="1:5" outlineLevel="1">
      <c r="A367" s="136"/>
      <c r="B367" s="163" t="s">
        <v>198</v>
      </c>
      <c r="C367" s="163"/>
      <c r="D367" s="146">
        <v>545.5</v>
      </c>
    </row>
    <row r="368" spans="1:5" s="145" customFormat="1" outlineLevel="2">
      <c r="A368" s="167"/>
      <c r="B368" s="167"/>
      <c r="C368" s="140" t="s">
        <v>8</v>
      </c>
      <c r="D368" s="150">
        <v>539.5</v>
      </c>
      <c r="E368" s="144">
        <f>D368/$D$367</f>
        <v>0.98900091659028411</v>
      </c>
    </row>
    <row r="369" spans="1:5" outlineLevel="2">
      <c r="A369" s="163"/>
      <c r="B369" s="163"/>
      <c r="C369" s="136" t="s">
        <v>10</v>
      </c>
      <c r="D369" s="147">
        <v>6</v>
      </c>
      <c r="E369" s="41">
        <f>D369/$D$367</f>
        <v>1.0999083409715857E-2</v>
      </c>
    </row>
    <row r="370" spans="1:5" outlineLevel="1">
      <c r="A370" s="140"/>
      <c r="B370" s="167" t="s">
        <v>199</v>
      </c>
      <c r="C370" s="167"/>
      <c r="D370" s="146">
        <v>506</v>
      </c>
    </row>
    <row r="371" spans="1:5" outlineLevel="2">
      <c r="A371" s="163"/>
      <c r="B371" s="163"/>
      <c r="C371" s="136" t="s">
        <v>8</v>
      </c>
      <c r="D371" s="147">
        <v>489.5</v>
      </c>
      <c r="E371" s="110">
        <f>D371/$D$370</f>
        <v>0.96739130434782605</v>
      </c>
    </row>
    <row r="372" spans="1:5" s="145" customFormat="1" outlineLevel="2">
      <c r="A372" s="167"/>
      <c r="B372" s="167"/>
      <c r="C372" s="152" t="s">
        <v>10</v>
      </c>
      <c r="D372" s="150">
        <v>12</v>
      </c>
      <c r="E372" s="153">
        <f t="shared" ref="E372:E373" si="33">D372/$D$370</f>
        <v>2.3715415019762844E-2</v>
      </c>
    </row>
    <row r="373" spans="1:5" outlineLevel="2">
      <c r="A373" s="163"/>
      <c r="B373" s="163"/>
      <c r="C373" s="136" t="s">
        <v>12</v>
      </c>
      <c r="D373" s="147">
        <v>4.5</v>
      </c>
      <c r="E373" s="110">
        <f t="shared" si="33"/>
        <v>8.8932806324110679E-3</v>
      </c>
    </row>
    <row r="374" spans="1:5" outlineLevel="1">
      <c r="A374" s="140"/>
      <c r="B374" s="167" t="s">
        <v>200</v>
      </c>
      <c r="C374" s="167"/>
      <c r="D374" s="146">
        <v>203</v>
      </c>
    </row>
    <row r="375" spans="1:5" outlineLevel="2">
      <c r="A375" s="163"/>
      <c r="B375" s="163"/>
      <c r="C375" s="136" t="s">
        <v>8</v>
      </c>
      <c r="D375" s="147">
        <v>203</v>
      </c>
    </row>
    <row r="376" spans="1:5">
      <c r="A376" s="167" t="s">
        <v>41</v>
      </c>
      <c r="B376" s="167"/>
      <c r="C376" s="167"/>
      <c r="D376" s="146">
        <v>433.5</v>
      </c>
    </row>
    <row r="377" spans="1:5" outlineLevel="1">
      <c r="A377" s="136"/>
      <c r="B377" s="163" t="s">
        <v>201</v>
      </c>
      <c r="C377" s="163"/>
      <c r="D377" s="146">
        <v>303</v>
      </c>
    </row>
    <row r="378" spans="1:5" s="145" customFormat="1" outlineLevel="2">
      <c r="A378" s="167"/>
      <c r="B378" s="167"/>
      <c r="C378" s="140" t="s">
        <v>7</v>
      </c>
      <c r="D378" s="150">
        <v>115.5</v>
      </c>
    </row>
    <row r="379" spans="1:5" outlineLevel="2">
      <c r="A379" s="163"/>
      <c r="B379" s="163"/>
      <c r="C379" s="136" t="s">
        <v>9</v>
      </c>
      <c r="D379" s="147">
        <v>94.5</v>
      </c>
    </row>
    <row r="380" spans="1:5" s="145" customFormat="1" outlineLevel="2">
      <c r="A380" s="167"/>
      <c r="B380" s="167"/>
      <c r="C380" s="140" t="s">
        <v>91</v>
      </c>
      <c r="D380" s="150">
        <v>31.5</v>
      </c>
    </row>
    <row r="381" spans="1:5" outlineLevel="2">
      <c r="A381" s="163"/>
      <c r="B381" s="163"/>
      <c r="C381" s="136" t="s">
        <v>12</v>
      </c>
      <c r="D381" s="147">
        <v>61.5</v>
      </c>
    </row>
    <row r="382" spans="1:5" outlineLevel="1">
      <c r="A382" s="140"/>
      <c r="B382" s="167" t="s">
        <v>202</v>
      </c>
      <c r="C382" s="167"/>
      <c r="D382" s="146">
        <v>130.5</v>
      </c>
    </row>
    <row r="383" spans="1:5" outlineLevel="2">
      <c r="A383" s="163"/>
      <c r="B383" s="163"/>
      <c r="C383" s="136" t="s">
        <v>8</v>
      </c>
      <c r="D383" s="147">
        <v>130.5</v>
      </c>
    </row>
    <row r="384" spans="1:5">
      <c r="A384" s="167" t="s">
        <v>92</v>
      </c>
      <c r="B384" s="167"/>
      <c r="C384" s="167"/>
      <c r="D384" s="146">
        <v>2094.19</v>
      </c>
    </row>
    <row r="385" spans="1:4">
      <c r="A385" s="136"/>
      <c r="B385" s="163" t="s">
        <v>427</v>
      </c>
      <c r="C385" s="163"/>
      <c r="D385" s="146">
        <v>40</v>
      </c>
    </row>
    <row r="386" spans="1:4" s="145" customFormat="1">
      <c r="A386" s="167"/>
      <c r="B386" s="167"/>
      <c r="C386" s="152" t="s">
        <v>8</v>
      </c>
      <c r="D386" s="150">
        <v>40</v>
      </c>
    </row>
    <row r="387" spans="1:4" outlineLevel="1">
      <c r="A387" s="136"/>
      <c r="B387" s="163" t="s">
        <v>203</v>
      </c>
      <c r="C387" s="163"/>
      <c r="D387" s="146">
        <v>47.99</v>
      </c>
    </row>
    <row r="388" spans="1:4" s="145" customFormat="1" outlineLevel="2">
      <c r="A388" s="167"/>
      <c r="B388" s="167"/>
      <c r="C388" s="152" t="s">
        <v>8</v>
      </c>
      <c r="D388" s="150">
        <v>47.99</v>
      </c>
    </row>
    <row r="389" spans="1:4" outlineLevel="1">
      <c r="A389" s="136"/>
      <c r="B389" s="163" t="s">
        <v>204</v>
      </c>
      <c r="C389" s="163"/>
      <c r="D389" s="146">
        <v>67</v>
      </c>
    </row>
    <row r="390" spans="1:4" s="145" customFormat="1" outlineLevel="2">
      <c r="A390" s="167"/>
      <c r="B390" s="167"/>
      <c r="C390" s="140" t="s">
        <v>8</v>
      </c>
      <c r="D390" s="150">
        <v>67</v>
      </c>
    </row>
    <row r="391" spans="1:4" outlineLevel="1">
      <c r="A391" s="109"/>
      <c r="B391" s="163" t="s">
        <v>205</v>
      </c>
      <c r="C391" s="163"/>
      <c r="D391" s="146">
        <v>60</v>
      </c>
    </row>
    <row r="392" spans="1:4" outlineLevel="2">
      <c r="A392" s="162"/>
      <c r="B392" s="162"/>
      <c r="C392" s="108" t="s">
        <v>8</v>
      </c>
      <c r="D392" s="148">
        <v>60</v>
      </c>
    </row>
    <row r="393" spans="1:4" outlineLevel="1">
      <c r="A393" s="109"/>
      <c r="B393" s="163" t="s">
        <v>206</v>
      </c>
      <c r="C393" s="163"/>
      <c r="D393" s="146">
        <v>64.75</v>
      </c>
    </row>
    <row r="394" spans="1:4" outlineLevel="2">
      <c r="A394" s="162"/>
      <c r="B394" s="162"/>
      <c r="C394" s="108" t="s">
        <v>8</v>
      </c>
      <c r="D394" s="148">
        <v>64.75</v>
      </c>
    </row>
    <row r="395" spans="1:4" outlineLevel="1">
      <c r="A395" s="109"/>
      <c r="B395" s="163" t="s">
        <v>207</v>
      </c>
      <c r="C395" s="163"/>
      <c r="D395" s="146">
        <v>47.5</v>
      </c>
    </row>
    <row r="396" spans="1:4" outlineLevel="2">
      <c r="A396" s="162"/>
      <c r="B396" s="162"/>
      <c r="C396" s="108" t="s">
        <v>8</v>
      </c>
      <c r="D396" s="148">
        <v>47.5</v>
      </c>
    </row>
    <row r="397" spans="1:4" outlineLevel="1">
      <c r="A397" s="109"/>
      <c r="B397" s="163" t="s">
        <v>208</v>
      </c>
      <c r="C397" s="163"/>
      <c r="D397" s="146">
        <v>73</v>
      </c>
    </row>
    <row r="398" spans="1:4" outlineLevel="2">
      <c r="A398" s="162"/>
      <c r="B398" s="162"/>
      <c r="C398" s="108" t="s">
        <v>8</v>
      </c>
      <c r="D398" s="148">
        <v>43</v>
      </c>
    </row>
    <row r="399" spans="1:4" outlineLevel="2">
      <c r="A399" s="136"/>
      <c r="B399" s="136"/>
      <c r="C399" s="136" t="s">
        <v>10</v>
      </c>
      <c r="D399" s="149">
        <v>30</v>
      </c>
    </row>
    <row r="400" spans="1:4" outlineLevel="1">
      <c r="A400" s="140"/>
      <c r="B400" s="167" t="s">
        <v>209</v>
      </c>
      <c r="C400" s="167"/>
      <c r="D400" s="146">
        <v>36</v>
      </c>
    </row>
    <row r="401" spans="1:4" outlineLevel="2">
      <c r="A401" s="163"/>
      <c r="B401" s="163"/>
      <c r="C401" s="136" t="s">
        <v>8</v>
      </c>
      <c r="D401" s="147">
        <v>36</v>
      </c>
    </row>
    <row r="402" spans="1:4" outlineLevel="1">
      <c r="A402" s="140"/>
      <c r="B402" s="167" t="s">
        <v>210</v>
      </c>
      <c r="C402" s="167"/>
      <c r="D402" s="146">
        <v>95.05</v>
      </c>
    </row>
    <row r="403" spans="1:4" outlineLevel="2">
      <c r="A403" s="163"/>
      <c r="B403" s="163"/>
      <c r="C403" s="136" t="s">
        <v>8</v>
      </c>
      <c r="D403" s="147">
        <v>95.05</v>
      </c>
    </row>
    <row r="404" spans="1:4" outlineLevel="1">
      <c r="A404" s="140"/>
      <c r="B404" s="167" t="s">
        <v>211</v>
      </c>
      <c r="C404" s="167"/>
      <c r="D404" s="146">
        <v>46</v>
      </c>
    </row>
    <row r="405" spans="1:4" outlineLevel="2">
      <c r="A405" s="163"/>
      <c r="B405" s="163"/>
      <c r="C405" s="136" t="s">
        <v>8</v>
      </c>
      <c r="D405" s="147">
        <v>46</v>
      </c>
    </row>
    <row r="406" spans="1:4" outlineLevel="1">
      <c r="A406" s="140"/>
      <c r="B406" s="167" t="s">
        <v>212</v>
      </c>
      <c r="C406" s="167"/>
      <c r="D406" s="146">
        <v>75.95</v>
      </c>
    </row>
    <row r="407" spans="1:4" outlineLevel="2">
      <c r="A407" s="163"/>
      <c r="B407" s="163"/>
      <c r="C407" s="136" t="s">
        <v>8</v>
      </c>
      <c r="D407" s="147">
        <v>75.95</v>
      </c>
    </row>
    <row r="408" spans="1:4" outlineLevel="1">
      <c r="A408" s="140"/>
      <c r="B408" s="167" t="s">
        <v>213</v>
      </c>
      <c r="C408" s="167"/>
      <c r="D408" s="146">
        <v>60.15</v>
      </c>
    </row>
    <row r="409" spans="1:4" outlineLevel="2">
      <c r="A409" s="163"/>
      <c r="B409" s="163"/>
      <c r="C409" s="136" t="s">
        <v>8</v>
      </c>
      <c r="D409" s="147">
        <v>60.15</v>
      </c>
    </row>
    <row r="410" spans="1:4" outlineLevel="1">
      <c r="A410" s="140"/>
      <c r="B410" s="167" t="s">
        <v>214</v>
      </c>
      <c r="C410" s="167"/>
      <c r="D410" s="146">
        <v>55</v>
      </c>
    </row>
    <row r="411" spans="1:4" outlineLevel="2">
      <c r="A411" s="163"/>
      <c r="B411" s="163"/>
      <c r="C411" s="136" t="s">
        <v>8</v>
      </c>
      <c r="D411" s="147">
        <v>55</v>
      </c>
    </row>
    <row r="412" spans="1:4" outlineLevel="1">
      <c r="A412" s="140"/>
      <c r="B412" s="167" t="s">
        <v>215</v>
      </c>
      <c r="C412" s="167"/>
      <c r="D412" s="146">
        <v>66</v>
      </c>
    </row>
    <row r="413" spans="1:4" outlineLevel="2">
      <c r="A413" s="163"/>
      <c r="B413" s="163"/>
      <c r="C413" s="136" t="s">
        <v>8</v>
      </c>
      <c r="D413" s="147">
        <v>65</v>
      </c>
    </row>
    <row r="414" spans="1:4" s="145" customFormat="1" outlineLevel="2">
      <c r="A414" s="167"/>
      <c r="B414" s="167"/>
      <c r="C414" s="140" t="s">
        <v>10</v>
      </c>
      <c r="D414" s="150">
        <v>1</v>
      </c>
    </row>
    <row r="415" spans="1:4" outlineLevel="1">
      <c r="A415" s="136"/>
      <c r="B415" s="163" t="s">
        <v>216</v>
      </c>
      <c r="C415" s="163"/>
      <c r="D415" s="146">
        <v>47.85</v>
      </c>
    </row>
    <row r="416" spans="1:4" s="145" customFormat="1" outlineLevel="2">
      <c r="A416" s="167"/>
      <c r="B416" s="167"/>
      <c r="C416" s="140" t="s">
        <v>8</v>
      </c>
      <c r="D416" s="150">
        <v>47.85</v>
      </c>
    </row>
    <row r="417" spans="1:4" outlineLevel="1">
      <c r="A417" s="136"/>
      <c r="B417" s="163" t="s">
        <v>217</v>
      </c>
      <c r="C417" s="163"/>
      <c r="D417" s="146">
        <v>52</v>
      </c>
    </row>
    <row r="418" spans="1:4" s="145" customFormat="1" outlineLevel="2">
      <c r="A418" s="167"/>
      <c r="B418" s="167"/>
      <c r="C418" s="140" t="s">
        <v>8</v>
      </c>
      <c r="D418" s="150">
        <v>52</v>
      </c>
    </row>
    <row r="419" spans="1:4" outlineLevel="1">
      <c r="A419" s="136"/>
      <c r="B419" s="163" t="s">
        <v>218</v>
      </c>
      <c r="C419" s="163"/>
      <c r="D419" s="146">
        <v>49.8</v>
      </c>
    </row>
    <row r="420" spans="1:4" s="145" customFormat="1" outlineLevel="2">
      <c r="A420" s="167"/>
      <c r="B420" s="167"/>
      <c r="C420" s="140" t="s">
        <v>8</v>
      </c>
      <c r="D420" s="150">
        <v>49.8</v>
      </c>
    </row>
    <row r="421" spans="1:4" outlineLevel="1">
      <c r="A421" s="136"/>
      <c r="B421" s="163" t="s">
        <v>219</v>
      </c>
      <c r="C421" s="163"/>
      <c r="D421" s="146">
        <v>113.8</v>
      </c>
    </row>
    <row r="422" spans="1:4" s="145" customFormat="1" outlineLevel="2">
      <c r="A422" s="167"/>
      <c r="B422" s="167"/>
      <c r="C422" s="140" t="s">
        <v>8</v>
      </c>
      <c r="D422" s="150">
        <v>113.8</v>
      </c>
    </row>
    <row r="423" spans="1:4" outlineLevel="1">
      <c r="A423" s="136"/>
      <c r="B423" s="163" t="s">
        <v>220</v>
      </c>
      <c r="C423" s="163"/>
      <c r="D423" s="146">
        <v>120</v>
      </c>
    </row>
    <row r="424" spans="1:4" s="145" customFormat="1" outlineLevel="2">
      <c r="A424" s="167"/>
      <c r="B424" s="167"/>
      <c r="C424" s="140" t="s">
        <v>8</v>
      </c>
      <c r="D424" s="150">
        <v>120</v>
      </c>
    </row>
    <row r="425" spans="1:4" outlineLevel="1">
      <c r="A425" s="136"/>
      <c r="B425" s="163" t="s">
        <v>221</v>
      </c>
      <c r="C425" s="163"/>
      <c r="D425" s="146">
        <v>28.15</v>
      </c>
    </row>
    <row r="426" spans="1:4" s="145" customFormat="1" outlineLevel="2">
      <c r="A426" s="167"/>
      <c r="B426" s="167"/>
      <c r="C426" s="140" t="s">
        <v>8</v>
      </c>
      <c r="D426" s="150">
        <v>28.15</v>
      </c>
    </row>
    <row r="427" spans="1:4" outlineLevel="1">
      <c r="A427" s="136"/>
      <c r="B427" s="163" t="s">
        <v>222</v>
      </c>
      <c r="C427" s="163"/>
      <c r="D427" s="146">
        <v>43.3</v>
      </c>
    </row>
    <row r="428" spans="1:4" s="145" customFormat="1" outlineLevel="2">
      <c r="A428" s="167"/>
      <c r="B428" s="167"/>
      <c r="C428" s="140" t="s">
        <v>8</v>
      </c>
      <c r="D428" s="150">
        <v>43.3</v>
      </c>
    </row>
    <row r="429" spans="1:4" outlineLevel="1">
      <c r="A429" s="136"/>
      <c r="B429" s="163" t="s">
        <v>223</v>
      </c>
      <c r="C429" s="163"/>
      <c r="D429" s="146">
        <v>42.5</v>
      </c>
    </row>
    <row r="430" spans="1:4" s="145" customFormat="1" outlineLevel="2">
      <c r="A430" s="167"/>
      <c r="B430" s="167"/>
      <c r="C430" s="140" t="s">
        <v>8</v>
      </c>
      <c r="D430" s="150">
        <v>42.5</v>
      </c>
    </row>
    <row r="431" spans="1:4" outlineLevel="1">
      <c r="A431" s="136"/>
      <c r="B431" s="163" t="s">
        <v>224</v>
      </c>
      <c r="C431" s="163"/>
      <c r="D431" s="146">
        <v>80.5</v>
      </c>
    </row>
    <row r="432" spans="1:4" s="145" customFormat="1" outlineLevel="2">
      <c r="A432" s="167"/>
      <c r="B432" s="167"/>
      <c r="C432" s="140" t="s">
        <v>8</v>
      </c>
      <c r="D432" s="150">
        <v>80.5</v>
      </c>
    </row>
    <row r="433" spans="1:4" outlineLevel="1">
      <c r="A433" s="136"/>
      <c r="B433" s="163" t="s">
        <v>225</v>
      </c>
      <c r="C433" s="163"/>
      <c r="D433" s="146">
        <v>50</v>
      </c>
    </row>
    <row r="434" spans="1:4" s="145" customFormat="1" outlineLevel="2">
      <c r="A434" s="167"/>
      <c r="B434" s="167"/>
      <c r="C434" s="140" t="s">
        <v>8</v>
      </c>
      <c r="D434" s="150">
        <v>50</v>
      </c>
    </row>
    <row r="435" spans="1:4" outlineLevel="1">
      <c r="A435" s="136"/>
      <c r="B435" s="163" t="s">
        <v>226</v>
      </c>
      <c r="C435" s="163"/>
      <c r="D435" s="146">
        <v>156.35</v>
      </c>
    </row>
    <row r="436" spans="1:4" s="145" customFormat="1" outlineLevel="2">
      <c r="A436" s="167"/>
      <c r="B436" s="167"/>
      <c r="C436" s="140" t="s">
        <v>8</v>
      </c>
      <c r="D436" s="150">
        <v>156.35</v>
      </c>
    </row>
    <row r="437" spans="1:4" outlineLevel="1">
      <c r="A437" s="136"/>
      <c r="B437" s="163" t="s">
        <v>227</v>
      </c>
      <c r="C437" s="163"/>
      <c r="D437" s="146">
        <v>57.8</v>
      </c>
    </row>
    <row r="438" spans="1:4" s="145" customFormat="1" outlineLevel="2">
      <c r="A438" s="167"/>
      <c r="B438" s="167"/>
      <c r="C438" s="140" t="s">
        <v>8</v>
      </c>
      <c r="D438" s="150">
        <v>57.8</v>
      </c>
    </row>
    <row r="439" spans="1:4" outlineLevel="1">
      <c r="A439" s="136"/>
      <c r="B439" s="163" t="s">
        <v>228</v>
      </c>
      <c r="C439" s="163"/>
      <c r="D439" s="146">
        <v>60</v>
      </c>
    </row>
    <row r="440" spans="1:4" s="145" customFormat="1" outlineLevel="2">
      <c r="A440" s="167"/>
      <c r="B440" s="167"/>
      <c r="C440" s="140" t="s">
        <v>8</v>
      </c>
      <c r="D440" s="150">
        <v>60</v>
      </c>
    </row>
    <row r="441" spans="1:4" outlineLevel="1">
      <c r="A441" s="136"/>
      <c r="B441" s="163" t="s">
        <v>229</v>
      </c>
      <c r="C441" s="163"/>
      <c r="D441" s="146">
        <v>74.5</v>
      </c>
    </row>
    <row r="442" spans="1:4" s="145" customFormat="1" outlineLevel="2">
      <c r="A442" s="167"/>
      <c r="B442" s="167"/>
      <c r="C442" s="140" t="s">
        <v>8</v>
      </c>
      <c r="D442" s="150">
        <v>74.5</v>
      </c>
    </row>
    <row r="443" spans="1:4" outlineLevel="1">
      <c r="A443" s="136"/>
      <c r="B443" s="163" t="s">
        <v>230</v>
      </c>
      <c r="C443" s="163"/>
      <c r="D443" s="146">
        <v>48</v>
      </c>
    </row>
    <row r="444" spans="1:4" s="145" customFormat="1" outlineLevel="2">
      <c r="A444" s="167"/>
      <c r="B444" s="167"/>
      <c r="C444" s="140" t="s">
        <v>8</v>
      </c>
      <c r="D444" s="150">
        <v>48</v>
      </c>
    </row>
    <row r="445" spans="1:4" outlineLevel="1">
      <c r="A445" s="136"/>
      <c r="B445" s="163" t="s">
        <v>231</v>
      </c>
      <c r="C445" s="163"/>
      <c r="D445" s="146">
        <v>90</v>
      </c>
    </row>
    <row r="446" spans="1:4" s="145" customFormat="1" outlineLevel="2">
      <c r="A446" s="167"/>
      <c r="B446" s="167"/>
      <c r="C446" s="140" t="s">
        <v>8</v>
      </c>
      <c r="D446" s="150">
        <v>7.5</v>
      </c>
    </row>
    <row r="447" spans="1:4" outlineLevel="2">
      <c r="A447" s="163"/>
      <c r="B447" s="163"/>
      <c r="C447" s="136" t="s">
        <v>9</v>
      </c>
      <c r="D447" s="147">
        <v>1.5</v>
      </c>
    </row>
    <row r="448" spans="1:4" s="145" customFormat="1" outlineLevel="2">
      <c r="A448" s="167"/>
      <c r="B448" s="167"/>
      <c r="C448" s="140" t="s">
        <v>10</v>
      </c>
      <c r="D448" s="150">
        <v>81</v>
      </c>
    </row>
    <row r="449" spans="1:4" outlineLevel="1">
      <c r="A449" s="136"/>
      <c r="B449" s="163" t="s">
        <v>232</v>
      </c>
      <c r="C449" s="163"/>
      <c r="D449" s="146">
        <v>145.25</v>
      </c>
    </row>
    <row r="450" spans="1:4" s="145" customFormat="1" outlineLevel="2">
      <c r="A450" s="167"/>
      <c r="B450" s="167"/>
      <c r="C450" s="140" t="s">
        <v>8</v>
      </c>
      <c r="D450" s="150">
        <v>145.25</v>
      </c>
    </row>
  </sheetData>
  <mergeCells count="428">
    <mergeCell ref="B449:C449"/>
    <mergeCell ref="A450:B450"/>
    <mergeCell ref="B443:C443"/>
    <mergeCell ref="A444:B444"/>
    <mergeCell ref="B445:C445"/>
    <mergeCell ref="A446:B446"/>
    <mergeCell ref="A447:B447"/>
    <mergeCell ref="A448:B448"/>
    <mergeCell ref="B437:C437"/>
    <mergeCell ref="A438:B438"/>
    <mergeCell ref="B439:C439"/>
    <mergeCell ref="A440:B440"/>
    <mergeCell ref="B441:C441"/>
    <mergeCell ref="A442:B442"/>
    <mergeCell ref="B431:C431"/>
    <mergeCell ref="A432:B432"/>
    <mergeCell ref="B433:C433"/>
    <mergeCell ref="A434:B434"/>
    <mergeCell ref="B435:C435"/>
    <mergeCell ref="A436:B436"/>
    <mergeCell ref="B425:C425"/>
    <mergeCell ref="A426:B426"/>
    <mergeCell ref="B427:C427"/>
    <mergeCell ref="A428:B428"/>
    <mergeCell ref="B429:C429"/>
    <mergeCell ref="A430:B430"/>
    <mergeCell ref="B419:C419"/>
    <mergeCell ref="A420:B420"/>
    <mergeCell ref="B421:C421"/>
    <mergeCell ref="A422:B422"/>
    <mergeCell ref="B423:C423"/>
    <mergeCell ref="A424:B424"/>
    <mergeCell ref="A413:B413"/>
    <mergeCell ref="A414:B414"/>
    <mergeCell ref="B415:C415"/>
    <mergeCell ref="A416:B416"/>
    <mergeCell ref="B417:C417"/>
    <mergeCell ref="A418:B418"/>
    <mergeCell ref="A409:B409"/>
    <mergeCell ref="B410:C410"/>
    <mergeCell ref="A411:B411"/>
    <mergeCell ref="B412:C412"/>
    <mergeCell ref="A403:B403"/>
    <mergeCell ref="B404:C404"/>
    <mergeCell ref="A405:B405"/>
    <mergeCell ref="B406:C406"/>
    <mergeCell ref="A407:B407"/>
    <mergeCell ref="B408:C408"/>
    <mergeCell ref="A396:B396"/>
    <mergeCell ref="B397:C397"/>
    <mergeCell ref="A398:B398"/>
    <mergeCell ref="B400:C400"/>
    <mergeCell ref="A401:B401"/>
    <mergeCell ref="B402:C402"/>
    <mergeCell ref="B391:C391"/>
    <mergeCell ref="A392:B392"/>
    <mergeCell ref="B393:C393"/>
    <mergeCell ref="A394:B394"/>
    <mergeCell ref="B395:C395"/>
    <mergeCell ref="A383:B383"/>
    <mergeCell ref="A384:C384"/>
    <mergeCell ref="B387:C387"/>
    <mergeCell ref="A388:B388"/>
    <mergeCell ref="B389:C389"/>
    <mergeCell ref="A390:B390"/>
    <mergeCell ref="B377:C377"/>
    <mergeCell ref="A378:B378"/>
    <mergeCell ref="A379:B379"/>
    <mergeCell ref="A380:B380"/>
    <mergeCell ref="A381:B381"/>
    <mergeCell ref="B382:C382"/>
    <mergeCell ref="B385:C385"/>
    <mergeCell ref="A386:B386"/>
    <mergeCell ref="A371:B371"/>
    <mergeCell ref="A372:B372"/>
    <mergeCell ref="A373:B373"/>
    <mergeCell ref="B374:C374"/>
    <mergeCell ref="A375:B375"/>
    <mergeCell ref="A376:C376"/>
    <mergeCell ref="A365:B365"/>
    <mergeCell ref="A366:B366"/>
    <mergeCell ref="B367:C367"/>
    <mergeCell ref="A368:B368"/>
    <mergeCell ref="A369:B369"/>
    <mergeCell ref="B370:C370"/>
    <mergeCell ref="B357:C357"/>
    <mergeCell ref="A358:B358"/>
    <mergeCell ref="A359:B359"/>
    <mergeCell ref="A362:C362"/>
    <mergeCell ref="B363:C363"/>
    <mergeCell ref="A364:B364"/>
    <mergeCell ref="A351:B351"/>
    <mergeCell ref="A352:B352"/>
    <mergeCell ref="B353:C353"/>
    <mergeCell ref="A354:B354"/>
    <mergeCell ref="B355:C355"/>
    <mergeCell ref="A356:B356"/>
    <mergeCell ref="B360:C360"/>
    <mergeCell ref="A361:B361"/>
    <mergeCell ref="A342:B342"/>
    <mergeCell ref="B343:C343"/>
    <mergeCell ref="A344:B344"/>
    <mergeCell ref="A345:B345"/>
    <mergeCell ref="A346:B346"/>
    <mergeCell ref="B350:C350"/>
    <mergeCell ref="B336:C336"/>
    <mergeCell ref="A337:B337"/>
    <mergeCell ref="A339:C339"/>
    <mergeCell ref="B340:C340"/>
    <mergeCell ref="A341:B341"/>
    <mergeCell ref="A338:B338"/>
    <mergeCell ref="B347:C347"/>
    <mergeCell ref="A348:B348"/>
    <mergeCell ref="A349:B349"/>
    <mergeCell ref="A330:B330"/>
    <mergeCell ref="B331:C331"/>
    <mergeCell ref="A332:B332"/>
    <mergeCell ref="B333:C333"/>
    <mergeCell ref="A334:B334"/>
    <mergeCell ref="A335:B335"/>
    <mergeCell ref="A325:B325"/>
    <mergeCell ref="B326:C326"/>
    <mergeCell ref="A327:B327"/>
    <mergeCell ref="A328:B328"/>
    <mergeCell ref="B329:C329"/>
    <mergeCell ref="A314:B314"/>
    <mergeCell ref="B315:C315"/>
    <mergeCell ref="A316:B316"/>
    <mergeCell ref="A317:B317"/>
    <mergeCell ref="A318:B318"/>
    <mergeCell ref="B324:C324"/>
    <mergeCell ref="B311:C311"/>
    <mergeCell ref="A312:B312"/>
    <mergeCell ref="A313:B313"/>
    <mergeCell ref="B319:C319"/>
    <mergeCell ref="A320:B320"/>
    <mergeCell ref="B321:C321"/>
    <mergeCell ref="A322:B322"/>
    <mergeCell ref="A323:B323"/>
    <mergeCell ref="B296:C296"/>
    <mergeCell ref="A297:B297"/>
    <mergeCell ref="A299:B299"/>
    <mergeCell ref="A288:B288"/>
    <mergeCell ref="A291:C291"/>
    <mergeCell ref="B292:C292"/>
    <mergeCell ref="B282:C282"/>
    <mergeCell ref="A283:B283"/>
    <mergeCell ref="A284:B284"/>
    <mergeCell ref="B285:C285"/>
    <mergeCell ref="A286:B286"/>
    <mergeCell ref="B287:C287"/>
    <mergeCell ref="B289:C289"/>
    <mergeCell ref="A290:B290"/>
    <mergeCell ref="B278:C278"/>
    <mergeCell ref="A279:B279"/>
    <mergeCell ref="B280:C280"/>
    <mergeCell ref="A281:B281"/>
    <mergeCell ref="A275:B275"/>
    <mergeCell ref="B276:C276"/>
    <mergeCell ref="A277:B277"/>
    <mergeCell ref="A269:B269"/>
    <mergeCell ref="A270:B270"/>
    <mergeCell ref="A271:B271"/>
    <mergeCell ref="B272:C272"/>
    <mergeCell ref="A273:B273"/>
    <mergeCell ref="A274:B274"/>
    <mergeCell ref="A263:B263"/>
    <mergeCell ref="B264:C264"/>
    <mergeCell ref="A265:B265"/>
    <mergeCell ref="B266:C266"/>
    <mergeCell ref="A267:B267"/>
    <mergeCell ref="B268:C268"/>
    <mergeCell ref="A257:B257"/>
    <mergeCell ref="A258:B258"/>
    <mergeCell ref="A259:B259"/>
    <mergeCell ref="B260:C260"/>
    <mergeCell ref="A261:B261"/>
    <mergeCell ref="A262:B262"/>
    <mergeCell ref="A251:B251"/>
    <mergeCell ref="B252:C252"/>
    <mergeCell ref="A253:B253"/>
    <mergeCell ref="A254:B254"/>
    <mergeCell ref="A255:B255"/>
    <mergeCell ref="B256:C256"/>
    <mergeCell ref="A245:B245"/>
    <mergeCell ref="A246:B246"/>
    <mergeCell ref="A247:B247"/>
    <mergeCell ref="B248:C248"/>
    <mergeCell ref="A249:B249"/>
    <mergeCell ref="A250:B250"/>
    <mergeCell ref="B239:C239"/>
    <mergeCell ref="A240:B240"/>
    <mergeCell ref="A241:C241"/>
    <mergeCell ref="B242:C242"/>
    <mergeCell ref="A243:B243"/>
    <mergeCell ref="B244:C244"/>
    <mergeCell ref="B231:C231"/>
    <mergeCell ref="A232:B232"/>
    <mergeCell ref="A235:C235"/>
    <mergeCell ref="B236:C236"/>
    <mergeCell ref="A237:B237"/>
    <mergeCell ref="A238:B238"/>
    <mergeCell ref="A225:B225"/>
    <mergeCell ref="B226:C226"/>
    <mergeCell ref="A227:B227"/>
    <mergeCell ref="B228:C228"/>
    <mergeCell ref="A229:B229"/>
    <mergeCell ref="A230:B230"/>
    <mergeCell ref="B233:C233"/>
    <mergeCell ref="A234:B234"/>
    <mergeCell ref="B219:C219"/>
    <mergeCell ref="A220:B220"/>
    <mergeCell ref="A221:B221"/>
    <mergeCell ref="B222:C222"/>
    <mergeCell ref="A223:B223"/>
    <mergeCell ref="B224:C224"/>
    <mergeCell ref="A211:B211"/>
    <mergeCell ref="B212:C212"/>
    <mergeCell ref="A213:B213"/>
    <mergeCell ref="B214:C214"/>
    <mergeCell ref="A215:B215"/>
    <mergeCell ref="A218:C218"/>
    <mergeCell ref="B216:C216"/>
    <mergeCell ref="A217:B217"/>
    <mergeCell ref="B205:C205"/>
    <mergeCell ref="A206:B206"/>
    <mergeCell ref="B207:C207"/>
    <mergeCell ref="A208:B208"/>
    <mergeCell ref="B209:C209"/>
    <mergeCell ref="A210:B210"/>
    <mergeCell ref="A201:B201"/>
    <mergeCell ref="A202:B202"/>
    <mergeCell ref="B203:C203"/>
    <mergeCell ref="A204:B204"/>
    <mergeCell ref="B197:C197"/>
    <mergeCell ref="A198:B198"/>
    <mergeCell ref="A199:B199"/>
    <mergeCell ref="B200:C200"/>
    <mergeCell ref="A192:B192"/>
    <mergeCell ref="A193:B193"/>
    <mergeCell ref="B194:C194"/>
    <mergeCell ref="A195:B195"/>
    <mergeCell ref="A196:C196"/>
    <mergeCell ref="A186:B186"/>
    <mergeCell ref="B187:C187"/>
    <mergeCell ref="A188:B188"/>
    <mergeCell ref="B189:C189"/>
    <mergeCell ref="A190:B190"/>
    <mergeCell ref="B191:C191"/>
    <mergeCell ref="A180:B180"/>
    <mergeCell ref="B181:C181"/>
    <mergeCell ref="A182:B182"/>
    <mergeCell ref="B183:C183"/>
    <mergeCell ref="A184:B184"/>
    <mergeCell ref="B185:C185"/>
    <mergeCell ref="A174:B174"/>
    <mergeCell ref="B175:C175"/>
    <mergeCell ref="A176:B176"/>
    <mergeCell ref="A177:B177"/>
    <mergeCell ref="A178:B178"/>
    <mergeCell ref="B179:C179"/>
    <mergeCell ref="A168:B168"/>
    <mergeCell ref="A169:B169"/>
    <mergeCell ref="A170:B170"/>
    <mergeCell ref="B171:C171"/>
    <mergeCell ref="A172:B172"/>
    <mergeCell ref="A173:B173"/>
    <mergeCell ref="A162:C162"/>
    <mergeCell ref="B163:C163"/>
    <mergeCell ref="A164:B164"/>
    <mergeCell ref="A165:B165"/>
    <mergeCell ref="A166:B166"/>
    <mergeCell ref="B167:C167"/>
    <mergeCell ref="A156:B156"/>
    <mergeCell ref="A157:B157"/>
    <mergeCell ref="B158:C158"/>
    <mergeCell ref="A159:B159"/>
    <mergeCell ref="B160:C160"/>
    <mergeCell ref="A161:B161"/>
    <mergeCell ref="B150:C150"/>
    <mergeCell ref="A151:B151"/>
    <mergeCell ref="A152:B152"/>
    <mergeCell ref="B153:C153"/>
    <mergeCell ref="A154:B154"/>
    <mergeCell ref="B155:C155"/>
    <mergeCell ref="A144:B144"/>
    <mergeCell ref="A145:B145"/>
    <mergeCell ref="A146:B146"/>
    <mergeCell ref="B147:C147"/>
    <mergeCell ref="A148:B148"/>
    <mergeCell ref="A149:B149"/>
    <mergeCell ref="A136:B136"/>
    <mergeCell ref="B137:C137"/>
    <mergeCell ref="A138:B138"/>
    <mergeCell ref="A139:B139"/>
    <mergeCell ref="A142:C142"/>
    <mergeCell ref="B143:C143"/>
    <mergeCell ref="B130:C130"/>
    <mergeCell ref="A131:B131"/>
    <mergeCell ref="A132:B132"/>
    <mergeCell ref="B133:C133"/>
    <mergeCell ref="A134:B134"/>
    <mergeCell ref="B135:C135"/>
    <mergeCell ref="B140:C140"/>
    <mergeCell ref="A141:B141"/>
    <mergeCell ref="A124:B124"/>
    <mergeCell ref="B125:C125"/>
    <mergeCell ref="A126:B126"/>
    <mergeCell ref="A127:B127"/>
    <mergeCell ref="B128:C128"/>
    <mergeCell ref="A129:B129"/>
    <mergeCell ref="A118:B118"/>
    <mergeCell ref="A119:B119"/>
    <mergeCell ref="A120:B120"/>
    <mergeCell ref="B121:C121"/>
    <mergeCell ref="A122:B122"/>
    <mergeCell ref="B123:C123"/>
    <mergeCell ref="A112:B112"/>
    <mergeCell ref="B113:C113"/>
    <mergeCell ref="A114:B114"/>
    <mergeCell ref="A115:B115"/>
    <mergeCell ref="A116:B116"/>
    <mergeCell ref="B117:C117"/>
    <mergeCell ref="A106:B106"/>
    <mergeCell ref="A107:B107"/>
    <mergeCell ref="A108:B108"/>
    <mergeCell ref="B109:C109"/>
    <mergeCell ref="A110:B110"/>
    <mergeCell ref="A111:B111"/>
    <mergeCell ref="A100:C100"/>
    <mergeCell ref="B101:C101"/>
    <mergeCell ref="A102:B102"/>
    <mergeCell ref="A103:B103"/>
    <mergeCell ref="A104:B104"/>
    <mergeCell ref="B105:C105"/>
    <mergeCell ref="A92:B92"/>
    <mergeCell ref="A93:B93"/>
    <mergeCell ref="B94:C94"/>
    <mergeCell ref="A95:B95"/>
    <mergeCell ref="B96:C96"/>
    <mergeCell ref="A97:B97"/>
    <mergeCell ref="B98:C98"/>
    <mergeCell ref="A99:B99"/>
    <mergeCell ref="A84:B84"/>
    <mergeCell ref="B85:C85"/>
    <mergeCell ref="A86:B86"/>
    <mergeCell ref="A89:C89"/>
    <mergeCell ref="B90:C90"/>
    <mergeCell ref="A91:B91"/>
    <mergeCell ref="A78:B78"/>
    <mergeCell ref="B79:C79"/>
    <mergeCell ref="A80:B80"/>
    <mergeCell ref="B81:C81"/>
    <mergeCell ref="A82:B82"/>
    <mergeCell ref="B83:C83"/>
    <mergeCell ref="B87:C87"/>
    <mergeCell ref="A72:B72"/>
    <mergeCell ref="A73:B73"/>
    <mergeCell ref="A74:B74"/>
    <mergeCell ref="B75:C75"/>
    <mergeCell ref="A76:B76"/>
    <mergeCell ref="A77:B77"/>
    <mergeCell ref="A66:C66"/>
    <mergeCell ref="B67:C67"/>
    <mergeCell ref="A68:B68"/>
    <mergeCell ref="A69:B69"/>
    <mergeCell ref="A70:B70"/>
    <mergeCell ref="B71:C71"/>
    <mergeCell ref="B60:C60"/>
    <mergeCell ref="A61:B61"/>
    <mergeCell ref="B62:C62"/>
    <mergeCell ref="A63:B63"/>
    <mergeCell ref="B64:C64"/>
    <mergeCell ref="A65:B65"/>
    <mergeCell ref="B54:C54"/>
    <mergeCell ref="A55:B55"/>
    <mergeCell ref="B56:C56"/>
    <mergeCell ref="A57:B57"/>
    <mergeCell ref="B58:C58"/>
    <mergeCell ref="A59:B59"/>
    <mergeCell ref="A47:B47"/>
    <mergeCell ref="A48:B48"/>
    <mergeCell ref="B49:C49"/>
    <mergeCell ref="A50:B50"/>
    <mergeCell ref="B52:C52"/>
    <mergeCell ref="A53:B53"/>
    <mergeCell ref="A41:B41"/>
    <mergeCell ref="A42:B42"/>
    <mergeCell ref="A43:B43"/>
    <mergeCell ref="A44:B44"/>
    <mergeCell ref="B45:C45"/>
    <mergeCell ref="A46:B46"/>
    <mergeCell ref="A35:B35"/>
    <mergeCell ref="A36:B36"/>
    <mergeCell ref="A37:B37"/>
    <mergeCell ref="A38:B38"/>
    <mergeCell ref="B39:C39"/>
    <mergeCell ref="A40:B40"/>
    <mergeCell ref="A29:B29"/>
    <mergeCell ref="A30:B30"/>
    <mergeCell ref="A31:B31"/>
    <mergeCell ref="A32:B32"/>
    <mergeCell ref="B33:C33"/>
    <mergeCell ref="A34:B34"/>
    <mergeCell ref="A23:B23"/>
    <mergeCell ref="A24:B24"/>
    <mergeCell ref="A25:B25"/>
    <mergeCell ref="A26:B26"/>
    <mergeCell ref="B27:C27"/>
    <mergeCell ref="A28:B28"/>
    <mergeCell ref="A17:B17"/>
    <mergeCell ref="A18:B18"/>
    <mergeCell ref="A19:B19"/>
    <mergeCell ref="A20:B20"/>
    <mergeCell ref="B21:C21"/>
    <mergeCell ref="A22:B22"/>
    <mergeCell ref="A11:B11"/>
    <mergeCell ref="A12:B12"/>
    <mergeCell ref="A13:B13"/>
    <mergeCell ref="A14:B14"/>
    <mergeCell ref="B15:C15"/>
    <mergeCell ref="A16:B16"/>
    <mergeCell ref="A3:D3"/>
    <mergeCell ref="A4:D4"/>
    <mergeCell ref="A7:C7"/>
    <mergeCell ref="A8:C8"/>
    <mergeCell ref="B9:C9"/>
    <mergeCell ref="A10:B10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3F238-71FE-48F9-B3E9-847FD5C21EDB}">
  <dimension ref="B2:AE18"/>
  <sheetViews>
    <sheetView topLeftCell="R1" zoomScale="60" zoomScaleNormal="60" workbookViewId="0">
      <selection activeCell="AC3" sqref="AC3"/>
    </sheetView>
  </sheetViews>
  <sheetFormatPr defaultColWidth="11.42578125" defaultRowHeight="12.75"/>
  <cols>
    <col min="1" max="27" width="11.42578125" style="6"/>
    <col min="28" max="29" width="11.42578125" style="41"/>
    <col min="30" max="16384" width="11.42578125" style="6"/>
  </cols>
  <sheetData>
    <row r="2" spans="2:31">
      <c r="C2" s="6">
        <v>2000</v>
      </c>
      <c r="D2" s="6">
        <v>2001</v>
      </c>
      <c r="E2" s="6">
        <v>2002</v>
      </c>
      <c r="F2" s="6">
        <v>2003</v>
      </c>
      <c r="G2" s="6">
        <v>2004</v>
      </c>
      <c r="H2" s="6">
        <v>2005</v>
      </c>
      <c r="I2" s="6">
        <v>2006</v>
      </c>
      <c r="J2" s="6">
        <v>2007</v>
      </c>
      <c r="K2" s="6">
        <v>2008</v>
      </c>
      <c r="L2" s="6">
        <v>2009</v>
      </c>
      <c r="M2" s="6">
        <v>2010</v>
      </c>
      <c r="N2" s="6">
        <v>2011</v>
      </c>
      <c r="O2" s="6">
        <v>2012</v>
      </c>
      <c r="P2" s="6">
        <v>2013</v>
      </c>
      <c r="Q2" s="6">
        <v>2014</v>
      </c>
      <c r="R2" s="6">
        <v>2015</v>
      </c>
      <c r="S2" s="6">
        <v>2016</v>
      </c>
      <c r="T2" s="6">
        <v>2017</v>
      </c>
      <c r="U2" s="6">
        <v>2018</v>
      </c>
      <c r="V2" s="6">
        <v>2019</v>
      </c>
      <c r="W2" s="6">
        <v>2020</v>
      </c>
      <c r="X2" s="6">
        <v>2021</v>
      </c>
      <c r="Y2" s="6">
        <v>2022</v>
      </c>
      <c r="Z2" s="6">
        <v>2023</v>
      </c>
      <c r="AA2" s="6">
        <v>2024</v>
      </c>
      <c r="AB2" s="6">
        <v>2025</v>
      </c>
      <c r="AC2" s="6">
        <v>2026</v>
      </c>
    </row>
    <row r="3" spans="2:31">
      <c r="B3" s="6" t="s">
        <v>233</v>
      </c>
      <c r="C3" s="25">
        <v>9.3509970744213453E-2</v>
      </c>
      <c r="D3" s="25">
        <v>9.8812566849767025E-2</v>
      </c>
      <c r="E3" s="25">
        <v>8.9854810094500151E-2</v>
      </c>
      <c r="F3" s="25">
        <v>9.0435115967030869E-2</v>
      </c>
      <c r="G3" s="25">
        <v>7.6026660479635536E-2</v>
      </c>
      <c r="H3" s="25">
        <v>7.9476365415920416E-2</v>
      </c>
      <c r="I3" s="25">
        <v>7.4661572959056552E-2</v>
      </c>
      <c r="J3" s="25">
        <v>6.6827239102494926E-2</v>
      </c>
      <c r="K3" s="25">
        <v>6.9664541419785078E-2</v>
      </c>
      <c r="L3" s="25">
        <v>6.5376785394374679E-2</v>
      </c>
      <c r="M3" s="25">
        <v>5.5E-2</v>
      </c>
      <c r="N3" s="25">
        <v>4.2999999999999997E-2</v>
      </c>
      <c r="O3" s="25">
        <v>2.9000000000000001E-2</v>
      </c>
      <c r="P3" s="25">
        <v>1.7000000000000001E-2</v>
      </c>
      <c r="Q3" s="25">
        <v>0.04</v>
      </c>
      <c r="R3" s="25">
        <v>7.3999999999999996E-2</v>
      </c>
      <c r="S3" s="25">
        <v>5.2999999999999999E-2</v>
      </c>
      <c r="T3" s="25">
        <v>0.06</v>
      </c>
      <c r="U3" s="25">
        <v>7.6999999999999999E-2</v>
      </c>
      <c r="V3" s="25">
        <v>6.0999999999999999E-2</v>
      </c>
      <c r="W3" s="25">
        <v>6.0999999999999999E-2</v>
      </c>
      <c r="X3" s="25">
        <v>7.0000000000000007E-2</v>
      </c>
      <c r="Y3" s="25">
        <v>5.5477206542244362E-2</v>
      </c>
      <c r="Z3" s="25">
        <v>6.3297878408749508E-2</v>
      </c>
      <c r="AA3" s="41">
        <v>6.3460837629276345E-2</v>
      </c>
      <c r="AB3" s="41">
        <v>7.0000000000000007E-2</v>
      </c>
      <c r="AC3" s="41">
        <f>'Per campus i ERT'!F34</f>
        <v>6.2564850305553463E-2</v>
      </c>
      <c r="AE3" s="6" t="s">
        <v>233</v>
      </c>
    </row>
    <row r="4" spans="2:31">
      <c r="B4" s="6" t="s">
        <v>234</v>
      </c>
      <c r="C4" s="25">
        <v>9.636454660104668E-2</v>
      </c>
      <c r="D4" s="25">
        <v>8.2043481915810276E-2</v>
      </c>
      <c r="E4" s="25">
        <v>7.9565714405570948E-2</v>
      </c>
      <c r="F4" s="25">
        <v>6.8697823611154646E-2</v>
      </c>
      <c r="G4" s="25">
        <v>6.1174198130776361E-2</v>
      </c>
      <c r="H4" s="25">
        <v>4.0930845298247372E-2</v>
      </c>
      <c r="I4" s="25">
        <v>3.3597116399851613E-2</v>
      </c>
      <c r="J4" s="25">
        <v>3.8525915602835581E-2</v>
      </c>
      <c r="K4" s="25">
        <v>3.9746480253887342E-2</v>
      </c>
      <c r="L4" s="25">
        <v>1.5335846269971653E-2</v>
      </c>
      <c r="M4" s="25">
        <v>1.4739475911485082E-2</v>
      </c>
      <c r="N4" s="25">
        <v>1.335976095532436E-2</v>
      </c>
      <c r="O4" s="25">
        <v>1.3123252001157295E-2</v>
      </c>
      <c r="P4" s="25">
        <v>1.9400000000000001E-2</v>
      </c>
      <c r="Q4" s="25">
        <v>9.1176965571829627E-3</v>
      </c>
      <c r="R4" s="25">
        <v>4.9164734360217406E-2</v>
      </c>
      <c r="S4" s="25">
        <v>6.5323020315428915E-2</v>
      </c>
      <c r="T4" s="25">
        <v>8.7588101318564537E-2</v>
      </c>
      <c r="U4" s="25">
        <v>0.11061340254098399</v>
      </c>
      <c r="V4" s="25">
        <v>0.11854488100988821</v>
      </c>
      <c r="W4" s="25">
        <v>0.13070736516075299</v>
      </c>
      <c r="X4" s="25">
        <v>0.13500000000000001</v>
      </c>
      <c r="Y4" s="25">
        <v>0.13151498850799551</v>
      </c>
      <c r="Z4" s="25">
        <v>0.13541633090974392</v>
      </c>
      <c r="AA4" s="41">
        <v>0.12791379261864436</v>
      </c>
      <c r="AB4" s="41">
        <v>0.13</v>
      </c>
      <c r="AC4" s="41">
        <f>'Per campus i ERT'!F18</f>
        <v>0.14416234371727221</v>
      </c>
      <c r="AE4" s="6" t="s">
        <v>234</v>
      </c>
    </row>
    <row r="5" spans="2:31">
      <c r="B5" s="6" t="s">
        <v>235</v>
      </c>
      <c r="C5" s="25">
        <v>4.7013251098656408E-2</v>
      </c>
      <c r="D5" s="25">
        <v>4.5232164527048598E-2</v>
      </c>
      <c r="E5" s="25">
        <v>4.3293984679141029E-2</v>
      </c>
      <c r="F5" s="25">
        <v>4.6009760229471272E-2</v>
      </c>
      <c r="G5" s="25">
        <v>4.5093442729699812E-2</v>
      </c>
      <c r="H5" s="25">
        <v>5.290943144662074E-2</v>
      </c>
      <c r="I5" s="25">
        <v>5.3255672154295434E-2</v>
      </c>
      <c r="J5" s="25">
        <v>5.3484576728553654E-2</v>
      </c>
      <c r="K5" s="25">
        <v>5.4905609790717111E-2</v>
      </c>
      <c r="L5" s="25">
        <v>4.2815362460844129E-2</v>
      </c>
      <c r="M5" s="25">
        <v>3.1638527958997478E-2</v>
      </c>
      <c r="N5" s="25">
        <v>2.0918474233380134E-2</v>
      </c>
      <c r="O5" s="25">
        <v>1.575129097440503E-2</v>
      </c>
      <c r="P5" s="25">
        <v>2.2800000000000001E-2</v>
      </c>
      <c r="Q5" s="25">
        <v>3.5281037220442991E-2</v>
      </c>
      <c r="R5" s="25">
        <v>3.141586898335072E-2</v>
      </c>
      <c r="S5" s="25">
        <v>3.6056067184471853E-3</v>
      </c>
      <c r="T5" s="25">
        <v>1.8970687228443792E-2</v>
      </c>
      <c r="U5" s="25">
        <v>9.7566179139310198E-3</v>
      </c>
      <c r="V5" s="25">
        <v>4.5143330072981722E-3</v>
      </c>
      <c r="W5" s="25">
        <v>3.0244171276102398E-3</v>
      </c>
      <c r="X5" s="25">
        <v>0</v>
      </c>
      <c r="Y5" s="25">
        <v>0</v>
      </c>
      <c r="Z5" s="25">
        <v>0</v>
      </c>
      <c r="AA5" s="41">
        <v>0</v>
      </c>
      <c r="AB5" s="41">
        <v>0</v>
      </c>
      <c r="AC5" s="41">
        <v>0</v>
      </c>
      <c r="AE5" s="6" t="s">
        <v>235</v>
      </c>
    </row>
    <row r="6" spans="2:31">
      <c r="B6" s="6" t="s">
        <v>236</v>
      </c>
      <c r="C6" s="25">
        <v>5.1675231369100509E-2</v>
      </c>
      <c r="D6" s="25">
        <v>5.6545955481556352E-2</v>
      </c>
      <c r="E6" s="25">
        <v>6.0044634117693126E-2</v>
      </c>
      <c r="F6" s="25">
        <v>5.3964684245132885E-2</v>
      </c>
      <c r="G6" s="25">
        <v>5.7253416427364E-2</v>
      </c>
      <c r="H6" s="25">
        <v>6.1254176090971335E-2</v>
      </c>
      <c r="I6" s="25">
        <v>5.2906085449576749E-2</v>
      </c>
      <c r="J6" s="25">
        <v>5.1449867051902097E-2</v>
      </c>
      <c r="K6" s="25">
        <v>6.6547676542846948E-2</v>
      </c>
      <c r="L6" s="25">
        <v>5.9026429339812753E-2</v>
      </c>
      <c r="M6" s="25">
        <v>6.3147591788962662E-2</v>
      </c>
      <c r="N6" s="25">
        <v>4.481959956765659E-2</v>
      </c>
      <c r="O6" s="25">
        <v>4.7115370866297752E-2</v>
      </c>
      <c r="P6" s="25">
        <v>4.1599999999999998E-2</v>
      </c>
      <c r="Q6" s="25">
        <v>7.4945089925194983E-2</v>
      </c>
      <c r="R6" s="25">
        <v>0.10092632598288201</v>
      </c>
      <c r="S6" s="25">
        <v>8.2367549575291799E-2</v>
      </c>
      <c r="T6" s="25">
        <v>9.3450919766569274E-2</v>
      </c>
      <c r="U6" s="25">
        <v>9.8805327200881393E-2</v>
      </c>
      <c r="V6" s="25">
        <v>9.7353052848541816E-2</v>
      </c>
      <c r="W6" s="25">
        <v>8.7369838598756813E-2</v>
      </c>
      <c r="X6" s="25">
        <v>9.8000000000000004E-2</v>
      </c>
      <c r="Y6" s="25">
        <v>0.10721272246139843</v>
      </c>
      <c r="Z6" s="25">
        <v>9.5361091829851294E-2</v>
      </c>
      <c r="AA6" s="41">
        <v>6.545549301992859E-2</v>
      </c>
      <c r="AB6" s="41">
        <v>6.7000000000000004E-2</v>
      </c>
      <c r="AC6" s="41">
        <f>'Per campus i ERT'!F47</f>
        <v>6.5565617259314729E-2</v>
      </c>
      <c r="AE6" s="6" t="s">
        <v>236</v>
      </c>
    </row>
    <row r="7" spans="2:31">
      <c r="B7" s="6" t="s">
        <v>237</v>
      </c>
      <c r="C7" s="25">
        <v>3.2302611828279794E-2</v>
      </c>
      <c r="D7" s="25">
        <v>6.5331582403151678E-2</v>
      </c>
      <c r="E7" s="25">
        <v>5.0312196475648677E-2</v>
      </c>
      <c r="F7" s="25">
        <v>4.6200688377018795E-2</v>
      </c>
      <c r="G7" s="25">
        <v>4.2936668414089219E-2</v>
      </c>
      <c r="H7" s="25">
        <v>5.2257250945775532E-2</v>
      </c>
      <c r="I7" s="25">
        <v>4.4680448564251241E-2</v>
      </c>
      <c r="J7" s="25">
        <v>4.4091432181781263E-2</v>
      </c>
      <c r="K7" s="25">
        <v>5.175238912166101E-2</v>
      </c>
      <c r="L7" s="25">
        <v>4.1629218476854551E-2</v>
      </c>
      <c r="M7" s="25">
        <v>3.6144994363135924E-2</v>
      </c>
      <c r="N7" s="25">
        <v>3.5354341602545684E-2</v>
      </c>
      <c r="O7" s="25">
        <v>2.1040590826245445E-2</v>
      </c>
      <c r="P7" s="25">
        <v>1.9599999999999999E-2</v>
      </c>
      <c r="Q7" s="25">
        <v>2.4697209159265758E-2</v>
      </c>
      <c r="R7" s="25">
        <v>2.4181213845667463E-2</v>
      </c>
      <c r="S7" s="25">
        <v>5.2336709351341222E-2</v>
      </c>
      <c r="T7" s="25">
        <v>5.7043192191293883E-2</v>
      </c>
      <c r="U7" s="25">
        <v>5.9538862699745503E-2</v>
      </c>
      <c r="V7" s="25">
        <v>4.8153409090909094E-2</v>
      </c>
      <c r="W7" s="25">
        <v>4.4675367603386029E-2</v>
      </c>
      <c r="X7" s="25">
        <v>4.3999999999999997E-2</v>
      </c>
      <c r="Y7" s="25">
        <v>3.6513079233001011E-2</v>
      </c>
      <c r="Z7" s="25">
        <v>4.171031080457558E-2</v>
      </c>
      <c r="AA7" s="41">
        <v>3.5784005803612025E-2</v>
      </c>
      <c r="AB7" s="41">
        <v>3.3000000000000002E-2</v>
      </c>
      <c r="AC7" s="41">
        <f>'Per campus i ERT'!F26</f>
        <v>3.316152745863845E-2</v>
      </c>
      <c r="AE7" s="6" t="s">
        <v>237</v>
      </c>
    </row>
    <row r="8" spans="2:31">
      <c r="B8" s="6" t="s">
        <v>238</v>
      </c>
      <c r="C8" s="25">
        <v>1.0607734806629835E-2</v>
      </c>
      <c r="D8" s="25">
        <v>7.7519379844961239E-3</v>
      </c>
      <c r="E8" s="25">
        <v>8.5209981740718196E-3</v>
      </c>
      <c r="F8" s="25">
        <v>1.7438239568195974E-2</v>
      </c>
      <c r="G8" s="25">
        <v>2.450479885644272E-2</v>
      </c>
      <c r="H8" s="25">
        <v>2.1986970684039087E-2</v>
      </c>
      <c r="I8" s="25">
        <v>3.7282020444978956E-2</v>
      </c>
      <c r="J8" s="25">
        <v>3.5401831129196336E-2</v>
      </c>
      <c r="K8" s="25">
        <v>3.6129568106312293E-2</v>
      </c>
      <c r="L8" s="25">
        <v>3.6129568106312293E-2</v>
      </c>
      <c r="M8" s="25">
        <v>1.8329938900203666E-2</v>
      </c>
      <c r="N8" s="25">
        <v>1.7641870038224053E-2</v>
      </c>
      <c r="O8" s="25">
        <v>1.2056262558606833E-2</v>
      </c>
      <c r="P8" s="25">
        <v>0</v>
      </c>
      <c r="Q8" s="25">
        <v>0</v>
      </c>
      <c r="R8" s="25">
        <v>0</v>
      </c>
      <c r="S8" s="25">
        <v>4.5327754532775454E-2</v>
      </c>
      <c r="T8" s="25">
        <v>2.8933092224231464E-2</v>
      </c>
      <c r="U8" s="25">
        <v>8.5106382978723406E-3</v>
      </c>
      <c r="V8" s="25">
        <v>3.2454361054766734E-2</v>
      </c>
      <c r="W8" s="25">
        <v>4.652730950775455E-2</v>
      </c>
      <c r="X8" s="25">
        <v>2.7E-2</v>
      </c>
      <c r="Y8" s="25">
        <v>0</v>
      </c>
      <c r="Z8" s="25">
        <v>0</v>
      </c>
      <c r="AA8" s="41">
        <v>0</v>
      </c>
      <c r="AB8" s="41">
        <v>0</v>
      </c>
      <c r="AC8" s="41">
        <v>0</v>
      </c>
      <c r="AE8" s="6" t="s">
        <v>238</v>
      </c>
    </row>
    <row r="9" spans="2:31">
      <c r="B9" s="6" t="s">
        <v>239</v>
      </c>
      <c r="C9" s="25">
        <v>3.0014685469432093E-2</v>
      </c>
      <c r="D9" s="25">
        <v>5.1609039984547037E-2</v>
      </c>
      <c r="E9" s="25">
        <v>5.3505281931677869E-2</v>
      </c>
      <c r="F9" s="25">
        <v>5.1375748911768951E-2</v>
      </c>
      <c r="G9" s="25">
        <v>4.4788088848552177E-2</v>
      </c>
      <c r="H9" s="25">
        <v>4.7936553951918495E-2</v>
      </c>
      <c r="I9" s="25">
        <v>4.6456513167451807E-2</v>
      </c>
      <c r="J9" s="25">
        <v>4.9011011449235108E-2</v>
      </c>
      <c r="K9" s="25">
        <v>5.0813724473929719E-2</v>
      </c>
      <c r="L9" s="25">
        <v>3.7456098339719031E-2</v>
      </c>
      <c r="M9" s="25">
        <v>3.3836451247165535E-2</v>
      </c>
      <c r="N9" s="25">
        <v>3.8537232825300929E-2</v>
      </c>
      <c r="O9" s="25">
        <v>4.5029325821438336E-2</v>
      </c>
      <c r="P9" s="25">
        <v>4.1599999999999998E-2</v>
      </c>
      <c r="Q9" s="25">
        <v>2.8530103263876085E-2</v>
      </c>
      <c r="R9" s="25">
        <v>3.5311382631437079E-2</v>
      </c>
      <c r="S9" s="25">
        <v>3.3073522440384973E-2</v>
      </c>
      <c r="T9" s="25">
        <v>2.5166880385412798E-2</v>
      </c>
      <c r="U9" s="25">
        <v>1.6479894528675001E-2</v>
      </c>
      <c r="V9" s="25">
        <v>9.137844382510165E-3</v>
      </c>
      <c r="W9" s="25">
        <v>3.5778175313059032E-2</v>
      </c>
      <c r="X9" s="25">
        <v>3.9E-2</v>
      </c>
      <c r="Y9" s="25">
        <v>3.5778175313059032E-2</v>
      </c>
      <c r="Z9" s="25">
        <v>1.0671039920921978E-2</v>
      </c>
      <c r="AA9" s="41">
        <v>2.260273217416232E-2</v>
      </c>
      <c r="AB9" s="41">
        <v>1.9E-2</v>
      </c>
      <c r="AC9" s="41">
        <f>'Per campus i ERT'!F22</f>
        <v>2.9716745386025027E-2</v>
      </c>
      <c r="AE9" s="6" t="s">
        <v>239</v>
      </c>
    </row>
    <row r="10" spans="2:31">
      <c r="B10" s="6" t="s">
        <v>240</v>
      </c>
      <c r="C10" s="25">
        <v>3.609726627397674E-2</v>
      </c>
      <c r="D10" s="25">
        <v>6.8385567163073271E-2</v>
      </c>
      <c r="E10" s="25">
        <v>7.9292467215614518E-2</v>
      </c>
      <c r="F10" s="25">
        <v>9.6987599526172946E-2</v>
      </c>
      <c r="G10" s="25">
        <v>9.7151699792059593E-2</v>
      </c>
      <c r="H10" s="25">
        <v>0.10272191429045688</v>
      </c>
      <c r="I10" s="25">
        <v>0.11132885253866709</v>
      </c>
      <c r="J10" s="25">
        <v>0.10773140056568965</v>
      </c>
      <c r="K10" s="25">
        <v>9.6576860087986896E-2</v>
      </c>
      <c r="L10" s="25">
        <v>8.9303466101133266E-2</v>
      </c>
      <c r="M10" s="25">
        <v>7.6612820248996807E-2</v>
      </c>
      <c r="N10" s="25">
        <v>7.4891346925071337E-2</v>
      </c>
      <c r="O10" s="25">
        <v>8.1860277093822348E-2</v>
      </c>
      <c r="P10" s="25">
        <v>9.0899999999999995E-2</v>
      </c>
      <c r="Q10" s="25">
        <v>0.10298380767813957</v>
      </c>
      <c r="R10" s="25">
        <v>0.1068084335165831</v>
      </c>
      <c r="S10" s="25">
        <v>8.1669763369635412E-2</v>
      </c>
      <c r="T10" s="25">
        <v>8.3547671665817197E-2</v>
      </c>
      <c r="U10" s="25">
        <v>8.48700881436487E-2</v>
      </c>
      <c r="V10" s="25">
        <v>4.8257404638437314E-2</v>
      </c>
      <c r="W10" s="25">
        <v>4.1666666666666664E-2</v>
      </c>
      <c r="X10" s="25">
        <v>7.0000000000000007E-2</v>
      </c>
      <c r="Y10" s="25">
        <v>3.5024665702356662E-2</v>
      </c>
      <c r="Z10" s="25">
        <v>4.2020970526181187E-2</v>
      </c>
      <c r="AA10" s="41">
        <v>4.9242661325655628E-2</v>
      </c>
      <c r="AB10" s="41">
        <v>4.7E-2</v>
      </c>
      <c r="AC10" s="41">
        <f>'Per campus i ERT'!F14</f>
        <v>5.8256500501859571E-2</v>
      </c>
      <c r="AE10" s="6" t="s">
        <v>240</v>
      </c>
    </row>
    <row r="11" spans="2:31">
      <c r="B11" s="6" t="s">
        <v>241</v>
      </c>
      <c r="C11" s="25">
        <v>0.190995099509951</v>
      </c>
      <c r="D11" s="25">
        <v>0.20242961088263209</v>
      </c>
      <c r="E11" s="25">
        <v>0.1769570707070707</v>
      </c>
      <c r="F11" s="25">
        <v>0.18534172661870502</v>
      </c>
      <c r="G11" s="25">
        <v>0.16538643067846606</v>
      </c>
      <c r="H11" s="25">
        <v>0.15271726535341829</v>
      </c>
      <c r="I11" s="25">
        <v>0.1608846487424111</v>
      </c>
      <c r="J11" s="25">
        <v>0.16179707652622527</v>
      </c>
      <c r="K11" s="25">
        <v>0.14820497790344178</v>
      </c>
      <c r="L11" s="25">
        <v>0.14134845349743369</v>
      </c>
      <c r="M11" s="25">
        <v>0.14247141889822626</v>
      </c>
      <c r="N11" s="25">
        <v>0.11743344301525575</v>
      </c>
      <c r="O11" s="25">
        <v>0.11641049754606637</v>
      </c>
      <c r="P11" s="25">
        <v>7.8E-2</v>
      </c>
      <c r="Q11" s="25">
        <v>4.5905843561091772E-2</v>
      </c>
      <c r="R11" s="25">
        <v>7.3096089486044402E-2</v>
      </c>
      <c r="S11" s="25">
        <v>7.8763205440759931E-2</v>
      </c>
      <c r="T11" s="25">
        <v>7.0327175954915472E-2</v>
      </c>
      <c r="U11" s="25">
        <v>5.9561504745069001E-2</v>
      </c>
      <c r="V11" s="25">
        <v>6.0928657901404878E-2</v>
      </c>
      <c r="W11" s="25">
        <v>5.9425118712913512E-2</v>
      </c>
      <c r="X11" s="25">
        <v>6.2E-2</v>
      </c>
      <c r="Y11" s="25">
        <v>5.1883207168237293E-2</v>
      </c>
      <c r="Z11" s="25">
        <v>4.9343111249804963E-2</v>
      </c>
      <c r="AA11" s="41">
        <v>5.253570223771506E-2</v>
      </c>
      <c r="AB11" s="41">
        <v>5.6000000000000001E-2</v>
      </c>
      <c r="AC11" s="41">
        <f>'Per campus i ERT'!F61</f>
        <v>6.0830252100840337E-2</v>
      </c>
      <c r="AE11" s="6" t="s">
        <v>241</v>
      </c>
    </row>
    <row r="12" spans="2:31">
      <c r="B12" s="6" t="s">
        <v>242</v>
      </c>
      <c r="C12" s="25">
        <v>3.4988422948289168E-2</v>
      </c>
      <c r="D12" s="25">
        <v>7.3605520414031053E-2</v>
      </c>
      <c r="E12" s="25">
        <v>3.9155096512021668E-2</v>
      </c>
      <c r="F12" s="25">
        <v>3.8145704913305212E-2</v>
      </c>
      <c r="G12" s="25">
        <v>3.9321740857344786E-2</v>
      </c>
      <c r="H12" s="25">
        <v>5.1427683979322431E-2</v>
      </c>
      <c r="I12" s="25">
        <v>4.1573951497056581E-2</v>
      </c>
      <c r="J12" s="25">
        <v>4.209952361820582E-2</v>
      </c>
      <c r="K12" s="25">
        <v>4.6826252523398788E-2</v>
      </c>
      <c r="L12" s="25">
        <v>4.8425527938703049E-2</v>
      </c>
      <c r="M12" s="25">
        <v>5.2307994983154214E-2</v>
      </c>
      <c r="N12" s="25">
        <v>8.1423976932460909E-2</v>
      </c>
      <c r="O12" s="25">
        <v>4.690416751006455E-2</v>
      </c>
      <c r="P12" s="25">
        <v>4.3200000000000002E-2</v>
      </c>
      <c r="Q12" s="25">
        <v>4.4155844155844157E-2</v>
      </c>
      <c r="R12" s="25">
        <v>3.3344792024750776E-2</v>
      </c>
      <c r="S12" s="25">
        <v>2.0302001300484072E-2</v>
      </c>
      <c r="T12" s="25">
        <v>7.2938006385766752E-2</v>
      </c>
      <c r="U12" s="25">
        <v>5.9673969167219898E-2</v>
      </c>
      <c r="V12" s="25">
        <v>6.1130378444300471E-2</v>
      </c>
      <c r="W12" s="25">
        <v>6.2233285917496446E-2</v>
      </c>
      <c r="X12" s="25">
        <v>8.5000000000000006E-2</v>
      </c>
      <c r="Y12" s="25">
        <v>7.2327777130201651E-2</v>
      </c>
      <c r="Z12" s="25">
        <v>6.164464369985842E-2</v>
      </c>
      <c r="AA12" s="41">
        <v>6.5632952595135227E-2</v>
      </c>
      <c r="AB12" s="41">
        <v>6.5000000000000002E-2</v>
      </c>
      <c r="AC12" s="41">
        <f>'Per campus i ERT'!F57</f>
        <v>6.055134683126466E-2</v>
      </c>
      <c r="AE12" s="6" t="s">
        <v>242</v>
      </c>
    </row>
    <row r="13" spans="2:31">
      <c r="B13" s="6" t="s">
        <v>243</v>
      </c>
      <c r="C13" s="25">
        <v>5.177184294497203E-2</v>
      </c>
      <c r="D13" s="25">
        <v>7.522806912118743E-2</v>
      </c>
      <c r="E13" s="25">
        <v>0.1011043773086871</v>
      </c>
      <c r="F13" s="25">
        <v>9.3049560477645787E-2</v>
      </c>
      <c r="G13" s="25">
        <v>9.4034736138944558E-2</v>
      </c>
      <c r="H13" s="25">
        <v>9.4354758839259187E-2</v>
      </c>
      <c r="I13" s="25">
        <v>0.10896670645974268</v>
      </c>
      <c r="J13" s="25">
        <v>0.12419578979875444</v>
      </c>
      <c r="K13" s="25">
        <v>0.14966516258415699</v>
      </c>
      <c r="L13" s="25">
        <v>0.11290437382113241</v>
      </c>
      <c r="M13" s="25">
        <v>0.10272607792428033</v>
      </c>
      <c r="N13" s="25">
        <v>9.4803441247380507E-2</v>
      </c>
      <c r="O13" s="25">
        <v>8.9126803756742701E-2</v>
      </c>
      <c r="P13" s="25">
        <v>7.2400000000000006E-2</v>
      </c>
      <c r="Q13" s="25">
        <v>8.4030429333411066E-2</v>
      </c>
      <c r="R13" s="25">
        <v>0.14237166290886513</v>
      </c>
      <c r="S13" s="25">
        <v>0.11973785401411043</v>
      </c>
      <c r="T13" s="25">
        <v>0.14380149754064978</v>
      </c>
      <c r="U13" s="25">
        <v>0.15378484035795301</v>
      </c>
      <c r="V13" s="25">
        <v>0.14949913845974125</v>
      </c>
      <c r="W13" s="25">
        <v>0.12566165913036026</v>
      </c>
      <c r="X13" s="25">
        <v>0.151</v>
      </c>
      <c r="Y13" s="25">
        <v>9.2295974889217119E-2</v>
      </c>
      <c r="Z13" s="25">
        <v>8.92284295321151E-2</v>
      </c>
      <c r="AA13" s="41">
        <v>9.2470851186086389E-2</v>
      </c>
      <c r="AB13" s="41">
        <v>7.3999999999999996E-2</v>
      </c>
      <c r="AC13" s="41">
        <f>'Per campus i ERT'!F53</f>
        <v>6.7161427861573725E-2</v>
      </c>
      <c r="AE13" s="6" t="s">
        <v>243</v>
      </c>
    </row>
    <row r="14" spans="2:31">
      <c r="B14" s="6" t="s">
        <v>244</v>
      </c>
      <c r="C14" s="25">
        <v>0.23499999999999999</v>
      </c>
      <c r="D14" s="25">
        <v>0.127</v>
      </c>
      <c r="E14" s="25">
        <v>0.13400000000000001</v>
      </c>
      <c r="F14" s="25">
        <v>9.8000000000000004E-2</v>
      </c>
      <c r="G14" s="25">
        <v>0.11</v>
      </c>
      <c r="H14" s="25">
        <v>0.11600000000000001</v>
      </c>
      <c r="I14" s="25">
        <v>0.111</v>
      </c>
      <c r="J14" s="25">
        <v>9.7000000000000003E-2</v>
      </c>
      <c r="K14" s="25">
        <v>0.108</v>
      </c>
      <c r="L14" s="25">
        <v>0.14000000000000001</v>
      </c>
      <c r="M14" s="25">
        <v>0.14175809990964244</v>
      </c>
      <c r="N14" s="25">
        <v>0.11305459135373934</v>
      </c>
      <c r="O14" s="25">
        <v>0.13621927428794381</v>
      </c>
      <c r="P14" s="25">
        <v>0.10440000000000001</v>
      </c>
      <c r="Q14" s="25">
        <v>0.11573463746544757</v>
      </c>
      <c r="R14" s="25">
        <v>0.12104646622413121</v>
      </c>
      <c r="S14" s="25">
        <v>0.1145285434437229</v>
      </c>
      <c r="T14" s="25">
        <v>0.12479133028652746</v>
      </c>
      <c r="U14" s="25">
        <v>0.120586685403127</v>
      </c>
      <c r="V14" s="25">
        <v>0.11134747886390697</v>
      </c>
      <c r="W14" s="25">
        <v>0.10560909556688707</v>
      </c>
      <c r="X14" s="25">
        <v>9.8000000000000004E-2</v>
      </c>
      <c r="Y14" s="25">
        <v>9.6245893946503985E-2</v>
      </c>
      <c r="Z14" s="25">
        <v>8.1554853734009641E-2</v>
      </c>
      <c r="AA14" s="41">
        <v>7.9825607905108717E-2</v>
      </c>
      <c r="AB14" s="41">
        <v>7.6999999999999999E-2</v>
      </c>
      <c r="AC14" s="41">
        <f>'Per campus i ERT'!F30</f>
        <v>7.6283676676358395E-2</v>
      </c>
      <c r="AE14" s="6" t="s">
        <v>244</v>
      </c>
    </row>
    <row r="15" spans="2:31">
      <c r="B15" s="6" t="s">
        <v>245</v>
      </c>
      <c r="C15" s="25">
        <v>3.6581147304698761E-2</v>
      </c>
      <c r="D15" s="25">
        <v>3.9444850255661065E-2</v>
      </c>
      <c r="E15" s="25">
        <v>5.2217453505007151E-2</v>
      </c>
      <c r="F15" s="25">
        <v>5.6106058549386911E-2</v>
      </c>
      <c r="G15" s="25">
        <v>5.8571750394232937E-2</v>
      </c>
      <c r="H15" s="25">
        <v>6.7492833118891218E-2</v>
      </c>
      <c r="I15" s="25">
        <v>5.7409879839786383E-2</v>
      </c>
      <c r="J15" s="25">
        <v>5.6285714285714293E-2</v>
      </c>
      <c r="K15" s="25">
        <v>5.1097963097214746E-2</v>
      </c>
      <c r="L15" s="25">
        <v>4.6902786010669828E-2</v>
      </c>
      <c r="M15" s="25">
        <v>2.996876494920787E-2</v>
      </c>
      <c r="N15" s="25">
        <v>8.7439149173669031E-3</v>
      </c>
      <c r="O15" s="25">
        <v>1.4327062228654125E-2</v>
      </c>
      <c r="P15" s="25">
        <v>1.6199999999999999E-2</v>
      </c>
      <c r="Q15" s="25">
        <v>1.4556629331608104E-2</v>
      </c>
      <c r="R15" s="25">
        <v>4.2809836189420932E-3</v>
      </c>
      <c r="S15" s="25">
        <v>1.4070463106580987E-2</v>
      </c>
      <c r="T15" s="25">
        <v>2.5593299208934391E-3</v>
      </c>
      <c r="U15" s="25">
        <v>7.1665418761364796E-3</v>
      </c>
      <c r="V15" s="25">
        <v>4.4637100373959709E-3</v>
      </c>
      <c r="W15" s="25">
        <v>0</v>
      </c>
      <c r="X15" s="25">
        <v>0</v>
      </c>
      <c r="Y15" s="25">
        <v>0</v>
      </c>
      <c r="Z15" s="25">
        <v>2.9660255257954343E-3</v>
      </c>
      <c r="AA15" s="41">
        <v>0</v>
      </c>
      <c r="AB15" s="41">
        <v>0</v>
      </c>
      <c r="AC15" s="41">
        <v>0</v>
      </c>
      <c r="AE15" s="6" t="s">
        <v>245</v>
      </c>
    </row>
    <row r="16" spans="2:31" ht="14.25">
      <c r="B16" s="42" t="s">
        <v>246</v>
      </c>
      <c r="C16" s="43"/>
      <c r="D16" s="43">
        <v>0</v>
      </c>
      <c r="E16" s="43">
        <v>0</v>
      </c>
      <c r="F16" s="43">
        <v>0</v>
      </c>
      <c r="G16" s="43">
        <v>0</v>
      </c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3">
        <v>0</v>
      </c>
      <c r="P16" s="43">
        <v>0</v>
      </c>
      <c r="Q16" s="43">
        <v>0</v>
      </c>
      <c r="R16" s="43">
        <v>0.15541976620616399</v>
      </c>
      <c r="S16" s="43">
        <v>0.13840830449826991</v>
      </c>
      <c r="T16" s="43">
        <v>1.3169389072040948E-3</v>
      </c>
      <c r="U16" s="43">
        <v>0.115384615384615</v>
      </c>
      <c r="V16" s="43">
        <v>0.15472312703583063</v>
      </c>
      <c r="W16" s="43">
        <v>0.14414414414414414</v>
      </c>
      <c r="X16" s="43">
        <v>0.13</v>
      </c>
      <c r="Y16" s="43">
        <v>0.12987012987012986</v>
      </c>
      <c r="Z16" s="43">
        <v>0.13119533527696792</v>
      </c>
      <c r="AA16" s="43">
        <v>0.14545454545454545</v>
      </c>
      <c r="AB16" s="43">
        <v>0.129</v>
      </c>
      <c r="AC16" s="41">
        <f>'Per campus i ERT'!F67</f>
        <v>0.14186851211072665</v>
      </c>
      <c r="AE16" s="42" t="s">
        <v>246</v>
      </c>
    </row>
    <row r="17" spans="2:31" ht="14.25">
      <c r="B17" s="44" t="s">
        <v>247</v>
      </c>
      <c r="C17" s="43"/>
      <c r="D17" s="43"/>
      <c r="E17" s="43"/>
      <c r="F17" s="43"/>
      <c r="G17" s="43"/>
      <c r="H17" s="43"/>
      <c r="I17" s="43">
        <v>0</v>
      </c>
      <c r="J17" s="43">
        <v>2.3246390360170129E-2</v>
      </c>
      <c r="K17" s="43">
        <v>3.6987292613473687E-2</v>
      </c>
      <c r="L17" s="43">
        <v>5.236805916404863E-2</v>
      </c>
      <c r="M17" s="43">
        <v>5.0660595632685969E-2</v>
      </c>
      <c r="N17" s="43">
        <v>2.3928937522837587E-2</v>
      </c>
      <c r="O17" s="43">
        <v>2.0048497297959104E-2</v>
      </c>
      <c r="P17" s="43">
        <v>1.7299999999999999E-2</v>
      </c>
      <c r="Q17" s="43">
        <v>7.7535885455794502E-3</v>
      </c>
      <c r="R17" s="43">
        <v>0</v>
      </c>
      <c r="S17" s="43">
        <v>0.13800000000000001</v>
      </c>
      <c r="T17" s="43">
        <v>0.13107968264918937</v>
      </c>
      <c r="U17" s="43">
        <v>0</v>
      </c>
      <c r="V17" s="43">
        <v>0</v>
      </c>
      <c r="W17" s="43">
        <v>0</v>
      </c>
      <c r="X17" s="43">
        <v>0</v>
      </c>
      <c r="Y17" s="43">
        <v>0</v>
      </c>
      <c r="Z17" s="43">
        <v>0</v>
      </c>
      <c r="AA17" s="43">
        <v>0</v>
      </c>
      <c r="AB17" s="43">
        <v>0</v>
      </c>
      <c r="AC17" s="41">
        <v>0</v>
      </c>
      <c r="AE17" s="44" t="s">
        <v>247</v>
      </c>
    </row>
    <row r="18" spans="2:31">
      <c r="B18" s="6" t="s">
        <v>248</v>
      </c>
      <c r="C18" s="25">
        <v>7.9530400621259892E-2</v>
      </c>
      <c r="D18" s="25">
        <v>7.8918277468543768E-2</v>
      </c>
      <c r="E18" s="25">
        <v>7.8927157460387642E-2</v>
      </c>
      <c r="F18" s="25">
        <v>7.8977099271684753E-2</v>
      </c>
      <c r="G18" s="25">
        <v>7.2985186540684574E-2</v>
      </c>
      <c r="H18" s="25">
        <v>7.3988476470948555E-2</v>
      </c>
      <c r="I18" s="25">
        <v>6.8712949080170366E-2</v>
      </c>
      <c r="J18" s="25">
        <v>6.898224541676877E-2</v>
      </c>
      <c r="K18" s="25">
        <v>7.3383393638982497E-2</v>
      </c>
      <c r="L18" s="25">
        <v>6.6560148573973257E-2</v>
      </c>
      <c r="M18" s="25">
        <v>6.2322847119865278E-2</v>
      </c>
      <c r="N18" s="25">
        <v>5.1283728958788077E-2</v>
      </c>
      <c r="O18" s="25">
        <v>4.8075460384281253E-2</v>
      </c>
      <c r="P18" s="25">
        <v>4.2000000000000003E-2</v>
      </c>
      <c r="Q18" s="25">
        <v>4.6257829036104876E-2</v>
      </c>
      <c r="R18" s="25">
        <v>6.4237705350936397E-2</v>
      </c>
      <c r="S18" s="25">
        <v>6.1236382412146947E-2</v>
      </c>
      <c r="T18" s="25">
        <v>7.0910234461015659E-2</v>
      </c>
      <c r="U18" s="25">
        <v>7.4015243055496949E-2</v>
      </c>
      <c r="V18" s="25">
        <v>6.983740923245628E-2</v>
      </c>
      <c r="W18" s="25">
        <v>6.6037644728169337E-2</v>
      </c>
      <c r="X18" s="25">
        <v>7.3041071973053054E-2</v>
      </c>
      <c r="Y18" s="25">
        <v>6.326859857527202E-2</v>
      </c>
      <c r="Z18" s="25">
        <v>6.2389406933517987E-2</v>
      </c>
      <c r="AA18" s="41">
        <v>5.8256574260963347E-2</v>
      </c>
      <c r="AB18" s="41">
        <v>5.7000000000000002E-2</v>
      </c>
      <c r="AC18" s="41">
        <f>'TOTAL UPV'!K24</f>
        <v>6.2756650980358583E-2</v>
      </c>
      <c r="AE18" s="6" t="s">
        <v>248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B5EA3-D79A-4252-83EC-068644925E3C}">
  <dimension ref="A1:AE47"/>
  <sheetViews>
    <sheetView topLeftCell="AI1" zoomScale="40" zoomScaleNormal="40" workbookViewId="0">
      <selection activeCell="G107" sqref="G107"/>
    </sheetView>
  </sheetViews>
  <sheetFormatPr defaultColWidth="11.42578125" defaultRowHeight="14.25"/>
  <cols>
    <col min="1" max="1" width="40" style="112" customWidth="1"/>
    <col min="2" max="3" width="11.42578125" style="125"/>
    <col min="4" max="22" width="11.42578125" style="112"/>
    <col min="23" max="23" width="11.7109375" style="112" customWidth="1"/>
    <col min="24" max="28" width="11.42578125" style="112"/>
    <col min="29" max="29" width="65.140625" style="112" customWidth="1"/>
    <col min="30" max="30" width="7.42578125" style="112" customWidth="1"/>
    <col min="31" max="16384" width="11.42578125" style="112"/>
  </cols>
  <sheetData>
    <row r="1" spans="1:31" ht="15" thickBot="1">
      <c r="B1" s="113">
        <v>2000</v>
      </c>
      <c r="C1" s="114">
        <v>2001</v>
      </c>
      <c r="D1" s="114">
        <v>2002</v>
      </c>
      <c r="E1" s="114">
        <v>2003</v>
      </c>
      <c r="F1" s="114">
        <v>2004</v>
      </c>
      <c r="G1" s="114">
        <v>2005</v>
      </c>
      <c r="H1" s="114">
        <v>2006</v>
      </c>
      <c r="I1" s="114">
        <v>2007</v>
      </c>
      <c r="J1" s="114">
        <v>2008</v>
      </c>
      <c r="K1" s="114">
        <v>2009</v>
      </c>
      <c r="L1" s="114">
        <v>2010</v>
      </c>
      <c r="M1" s="114">
        <v>2011</v>
      </c>
      <c r="N1" s="114">
        <v>2012</v>
      </c>
      <c r="O1" s="114">
        <v>2013</v>
      </c>
      <c r="P1" s="114">
        <v>2014</v>
      </c>
      <c r="Q1" s="114">
        <v>2015</v>
      </c>
      <c r="R1" s="114">
        <v>2016</v>
      </c>
      <c r="S1" s="114">
        <v>2017</v>
      </c>
      <c r="T1" s="114">
        <v>2018</v>
      </c>
      <c r="U1" s="114">
        <v>2019</v>
      </c>
      <c r="V1" s="115">
        <v>2020</v>
      </c>
      <c r="W1" s="115">
        <v>2021</v>
      </c>
      <c r="X1" s="115">
        <v>2022</v>
      </c>
      <c r="Y1" s="115">
        <v>2023</v>
      </c>
      <c r="Z1" s="115">
        <v>2024</v>
      </c>
      <c r="AA1" s="115">
        <v>2025</v>
      </c>
      <c r="AB1" s="115">
        <v>2026</v>
      </c>
      <c r="AC1" s="116"/>
    </row>
    <row r="2" spans="1:31">
      <c r="A2" s="117" t="s">
        <v>249</v>
      </c>
      <c r="B2" s="118">
        <v>6.4981949458483748E-2</v>
      </c>
      <c r="C2" s="118">
        <v>9.0163934426229511E-2</v>
      </c>
      <c r="D2" s="118">
        <v>0.1015625</v>
      </c>
      <c r="E2" s="118">
        <v>0.10870177414812729</v>
      </c>
      <c r="F2" s="118">
        <v>0.12379778051787917</v>
      </c>
      <c r="G2" s="118">
        <v>0.10331670090989141</v>
      </c>
      <c r="H2" s="119">
        <v>9.2875318066157772E-2</v>
      </c>
      <c r="I2" s="119">
        <v>0.1328603676233473</v>
      </c>
      <c r="J2" s="119">
        <v>0.15882753919563738</v>
      </c>
      <c r="K2" s="119" t="s">
        <v>250</v>
      </c>
      <c r="L2" s="119" t="s">
        <v>250</v>
      </c>
      <c r="M2" s="119" t="s">
        <v>250</v>
      </c>
      <c r="N2" s="119" t="s">
        <v>250</v>
      </c>
      <c r="O2" s="119" t="s">
        <v>250</v>
      </c>
      <c r="P2" s="119" t="s">
        <v>250</v>
      </c>
      <c r="Q2" s="119" t="s">
        <v>250</v>
      </c>
      <c r="R2" s="119" t="s">
        <v>250</v>
      </c>
      <c r="S2" s="119" t="s">
        <v>250</v>
      </c>
      <c r="T2" s="119" t="s">
        <v>250</v>
      </c>
      <c r="U2" s="119" t="s">
        <v>250</v>
      </c>
      <c r="V2" s="119"/>
      <c r="W2" s="118"/>
      <c r="X2" s="119"/>
      <c r="Y2" s="119"/>
      <c r="Z2" s="119"/>
      <c r="AA2" s="119"/>
      <c r="AC2" s="117" t="s">
        <v>249</v>
      </c>
      <c r="AD2" s="168" t="s">
        <v>251</v>
      </c>
      <c r="AE2" s="169" t="s">
        <v>252</v>
      </c>
    </row>
    <row r="3" spans="1:31">
      <c r="A3" s="120" t="s">
        <v>253</v>
      </c>
      <c r="B3" s="118">
        <v>9.9908620164483694E-2</v>
      </c>
      <c r="C3" s="118">
        <v>0.16428807764420425</v>
      </c>
      <c r="D3" s="118">
        <v>9.4074376787903563E-2</v>
      </c>
      <c r="E3" s="118">
        <v>5.2555610479485912E-2</v>
      </c>
      <c r="F3" s="118">
        <v>2.6948507313163693E-2</v>
      </c>
      <c r="G3" s="118">
        <v>2.4138602297060541E-2</v>
      </c>
      <c r="H3" s="119">
        <v>2.2971845815158685E-2</v>
      </c>
      <c r="I3" s="119">
        <v>2.8328611898016998E-2</v>
      </c>
      <c r="J3" s="119">
        <v>1.9746991669237889E-2</v>
      </c>
      <c r="K3" s="119">
        <v>2.2971488057370888E-2</v>
      </c>
      <c r="L3" s="137">
        <v>8.1381154449805277E-3</v>
      </c>
      <c r="M3" s="119">
        <v>4.8062481225593298E-3</v>
      </c>
      <c r="N3" s="137">
        <v>1.1361699710276659E-3</v>
      </c>
      <c r="O3" s="119">
        <v>0</v>
      </c>
      <c r="P3" s="119">
        <v>2.2777822440174719E-3</v>
      </c>
      <c r="Q3" s="119">
        <v>2.852881497025719E-2</v>
      </c>
      <c r="R3" s="119">
        <v>4.7784227665298041E-3</v>
      </c>
      <c r="S3" s="119">
        <v>1.9760772243984332E-2</v>
      </c>
      <c r="T3" s="119">
        <v>7.4838322554836981E-2</v>
      </c>
      <c r="U3" s="119">
        <v>1.6114385427609908E-2</v>
      </c>
      <c r="V3" s="118">
        <f>'[2]2020'!L2</f>
        <v>1.3838421570957991E-2</v>
      </c>
      <c r="W3" s="118">
        <v>0.03</v>
      </c>
      <c r="X3" s="119">
        <f>'[2]2022'!L2</f>
        <v>7.1003123411055427E-2</v>
      </c>
      <c r="Y3" s="119">
        <f>'[2]2022'!M2</f>
        <v>6.4439625965577993E-2</v>
      </c>
      <c r="Z3" s="119">
        <f>'[2]2022'!N2</f>
        <v>5.5334053731788208E-2</v>
      </c>
      <c r="AA3" s="119">
        <v>6.2E-2</v>
      </c>
      <c r="AB3" s="119">
        <v>9.1999999999999998E-2</v>
      </c>
      <c r="AC3" s="120" t="s">
        <v>253</v>
      </c>
      <c r="AD3" s="168"/>
      <c r="AE3" s="169"/>
    </row>
    <row r="4" spans="1:31">
      <c r="A4" s="120" t="s">
        <v>254</v>
      </c>
      <c r="B4" s="118">
        <v>4.3741231488698358E-2</v>
      </c>
      <c r="C4" s="118">
        <v>0.10706472196900638</v>
      </c>
      <c r="D4" s="118">
        <v>0.10507454128440366</v>
      </c>
      <c r="E4" s="118">
        <v>2.2733445597262206E-2</v>
      </c>
      <c r="F4" s="118">
        <v>5.4950119279982647E-2</v>
      </c>
      <c r="G4" s="118">
        <v>3.2772765444327209E-2</v>
      </c>
      <c r="H4" s="119">
        <v>3.5869164052408198E-2</v>
      </c>
      <c r="I4" s="119">
        <v>3.7961742923349542E-2</v>
      </c>
      <c r="J4" s="119">
        <v>5.1360791392203287E-2</v>
      </c>
      <c r="K4" s="119">
        <v>4.8935174350573367E-2</v>
      </c>
      <c r="L4" s="137">
        <v>7.2907107168349153E-2</v>
      </c>
      <c r="M4" s="119">
        <v>6.3941272599932555E-2</v>
      </c>
      <c r="N4" s="137">
        <v>5.4963672498615321E-2</v>
      </c>
      <c r="O4" s="119">
        <v>3.0576789437109106E-2</v>
      </c>
      <c r="P4" s="119">
        <v>3.7336538811787424E-2</v>
      </c>
      <c r="Q4" s="119">
        <v>3.8693115519253203E-2</v>
      </c>
      <c r="R4" s="119">
        <v>4.6042442760872299E-2</v>
      </c>
      <c r="S4" s="119">
        <v>4.7927741043260301E-2</v>
      </c>
      <c r="T4" s="119">
        <v>4.7845977887914601E-2</v>
      </c>
      <c r="U4" s="119">
        <v>7.0353063343717562E-2</v>
      </c>
      <c r="V4" s="118">
        <f>'[2]2020'!L3</f>
        <v>5.4646037600071966E-2</v>
      </c>
      <c r="W4" s="118">
        <v>8.5000000000000006E-2</v>
      </c>
      <c r="X4" s="119">
        <f>'[2]2022'!L3</f>
        <v>0.10495594713656388</v>
      </c>
      <c r="Y4" s="119">
        <f>'[2]2022'!M3</f>
        <v>6.10514675390499E-2</v>
      </c>
      <c r="Z4" s="119">
        <f>'[2]2022'!N3</f>
        <v>7.8891990551857416E-2</v>
      </c>
      <c r="AA4" s="119">
        <v>6.8000000000000005E-2</v>
      </c>
      <c r="AB4" s="119">
        <v>0.113</v>
      </c>
      <c r="AC4" s="120" t="s">
        <v>254</v>
      </c>
      <c r="AD4" s="168"/>
      <c r="AE4" s="169"/>
    </row>
    <row r="5" spans="1:31">
      <c r="A5" s="120" t="s">
        <v>255</v>
      </c>
      <c r="B5" s="118">
        <v>0</v>
      </c>
      <c r="C5" s="118">
        <v>5.1886792452830191E-2</v>
      </c>
      <c r="D5" s="118">
        <v>0.1046</v>
      </c>
      <c r="E5" s="118">
        <v>9.405940594059406E-2</v>
      </c>
      <c r="F5" s="118">
        <v>6.1002178649237473E-2</v>
      </c>
      <c r="G5" s="118">
        <v>7.1030640668523673E-2</v>
      </c>
      <c r="H5" s="119">
        <v>7.6472087687993878E-2</v>
      </c>
      <c r="I5" s="119">
        <v>4.2973286875725901E-2</v>
      </c>
      <c r="J5" s="119">
        <v>7.5480075480075487E-2</v>
      </c>
      <c r="K5" s="119">
        <v>1.021566401816118E-2</v>
      </c>
      <c r="L5" s="137">
        <v>1.2257633162469356E-2</v>
      </c>
      <c r="M5" s="119">
        <v>0</v>
      </c>
      <c r="N5" s="137">
        <v>3.4272005483520877E-2</v>
      </c>
      <c r="O5" s="119">
        <v>2.8828136260990726E-2</v>
      </c>
      <c r="P5" s="119">
        <v>3.0503304524656841E-2</v>
      </c>
      <c r="Q5" s="119">
        <v>0.10389159138290478</v>
      </c>
      <c r="R5" s="119">
        <v>8.5973571087406456E-2</v>
      </c>
      <c r="S5" s="119">
        <v>0.11073857649200114</v>
      </c>
      <c r="T5" s="119">
        <v>0.1459485698956324</v>
      </c>
      <c r="U5" s="119">
        <v>0.11744654477843199</v>
      </c>
      <c r="V5" s="118">
        <f>'[2]2020'!L4</f>
        <v>0.1173965169106512</v>
      </c>
      <c r="W5" s="118">
        <v>0.123</v>
      </c>
      <c r="X5" s="119">
        <f>'[2]2022'!L4</f>
        <v>0.14547138693717102</v>
      </c>
      <c r="Y5" s="119">
        <f>'[2]2022'!M4</f>
        <v>0.11991883977773167</v>
      </c>
      <c r="Z5" s="119">
        <f>'[2]2022'!N4</f>
        <v>0.12650397517112369</v>
      </c>
      <c r="AA5" s="119">
        <v>0.13600000000000001</v>
      </c>
      <c r="AB5" s="119">
        <v>0.193</v>
      </c>
      <c r="AC5" s="120" t="s">
        <v>255</v>
      </c>
      <c r="AD5" s="168"/>
      <c r="AE5" s="169"/>
    </row>
    <row r="6" spans="1:31">
      <c r="A6" s="120" t="s">
        <v>256</v>
      </c>
      <c r="B6" s="118">
        <v>1.2403100775193798E-2</v>
      </c>
      <c r="C6" s="118">
        <v>2.8232005590496156E-2</v>
      </c>
      <c r="D6" s="118">
        <v>4.1604653540712792E-2</v>
      </c>
      <c r="E6" s="118">
        <v>3.9098376938267565E-2</v>
      </c>
      <c r="F6" s="118">
        <v>5.6980778192655325E-2</v>
      </c>
      <c r="G6" s="118">
        <v>3.8374650734201293E-2</v>
      </c>
      <c r="H6" s="119">
        <v>3.5918542187644717E-2</v>
      </c>
      <c r="I6" s="119">
        <v>3.2402589894785526E-2</v>
      </c>
      <c r="J6" s="119">
        <v>1.1611112684432613E-2</v>
      </c>
      <c r="K6" s="119">
        <v>1.0195302898259257E-2</v>
      </c>
      <c r="L6" s="137">
        <v>0</v>
      </c>
      <c r="M6" s="119">
        <v>8.8988677902057699E-4</v>
      </c>
      <c r="N6" s="137">
        <v>3.3827356035750654E-3</v>
      </c>
      <c r="O6" s="119">
        <v>2.7307810033669628E-3</v>
      </c>
      <c r="P6" s="119">
        <v>1.6627988821754369E-2</v>
      </c>
      <c r="Q6" s="119">
        <v>3.157394943773531E-2</v>
      </c>
      <c r="R6" s="119">
        <v>3.5630885948274918E-2</v>
      </c>
      <c r="S6" s="119">
        <v>6.3689905492398294E-2</v>
      </c>
      <c r="T6" s="119">
        <v>7.6766820781875064E-2</v>
      </c>
      <c r="U6" s="119">
        <v>8.4442020116012984E-2</v>
      </c>
      <c r="V6" s="118">
        <f>'[2]2020'!L8</f>
        <v>0.10364253522733756</v>
      </c>
      <c r="W6" s="118">
        <v>0.11899999999999999</v>
      </c>
      <c r="X6" s="119">
        <f>'[2]2022'!L8</f>
        <v>0.18573072309311833</v>
      </c>
      <c r="Y6" s="119">
        <f>'[2]2022'!M8</f>
        <v>9.3114964433291189E-2</v>
      </c>
      <c r="Z6" s="119">
        <f>'[2]2022'!N8</f>
        <v>9.0805249083535516E-2</v>
      </c>
      <c r="AA6" s="119">
        <v>8.8999999999999996E-2</v>
      </c>
      <c r="AB6" s="119">
        <v>0.108</v>
      </c>
      <c r="AC6" s="120" t="s">
        <v>256</v>
      </c>
      <c r="AD6" s="168"/>
      <c r="AE6" s="169"/>
    </row>
    <row r="7" spans="1:31">
      <c r="A7" s="120" t="s">
        <v>257</v>
      </c>
      <c r="B7" s="118">
        <v>9.6311457174638487E-2</v>
      </c>
      <c r="C7" s="118">
        <v>0.11010318331503842</v>
      </c>
      <c r="D7" s="118">
        <v>0.11648332906966828</v>
      </c>
      <c r="E7" s="118">
        <v>0.11291122499586709</v>
      </c>
      <c r="F7" s="118">
        <v>9.5499787324542756E-2</v>
      </c>
      <c r="G7" s="118">
        <v>8.1081081081081086E-2</v>
      </c>
      <c r="H7" s="119">
        <v>7.8817733990147784E-2</v>
      </c>
      <c r="I7" s="119">
        <v>9.4275420336269011E-2</v>
      </c>
      <c r="J7" s="119">
        <v>0.1</v>
      </c>
      <c r="K7" s="119">
        <v>0.10623368146214099</v>
      </c>
      <c r="L7" s="137">
        <v>5.3846288546062653E-2</v>
      </c>
      <c r="M7" s="119">
        <v>6.5672701455449067E-2</v>
      </c>
      <c r="N7" s="137">
        <v>5.453365072495131E-2</v>
      </c>
      <c r="O7" s="119">
        <v>5.0226467554598857E-2</v>
      </c>
      <c r="P7" s="119">
        <v>3.0369598007754368E-2</v>
      </c>
      <c r="Q7" s="119">
        <v>7.3890820827595863E-2</v>
      </c>
      <c r="R7" s="119">
        <v>9.392477628635347E-2</v>
      </c>
      <c r="S7" s="119">
        <v>8.5761751419500931E-2</v>
      </c>
      <c r="T7" s="119">
        <v>5.7663408908925379E-2</v>
      </c>
      <c r="U7" s="119">
        <v>6.9519464052157059E-2</v>
      </c>
      <c r="V7" s="118">
        <f>'[2]2020'!L10</f>
        <v>6.1642562773969983E-2</v>
      </c>
      <c r="W7" s="118">
        <v>7.0000000000000007E-2</v>
      </c>
      <c r="X7" s="119">
        <f>'[2]2022'!L10</f>
        <v>0.12330212103016829</v>
      </c>
      <c r="Y7" s="119">
        <f>'[2]2022'!M10</f>
        <v>6.5883621251771413E-2</v>
      </c>
      <c r="Z7" s="119">
        <f>'[2]2022'!N10</f>
        <v>6.0726363770033813E-2</v>
      </c>
      <c r="AA7" s="119">
        <v>6.6000000000000003E-2</v>
      </c>
      <c r="AB7" s="119">
        <v>8.2000000000000003E-2</v>
      </c>
      <c r="AC7" s="120" t="s">
        <v>257</v>
      </c>
      <c r="AD7" s="168"/>
      <c r="AE7" s="169"/>
    </row>
    <row r="8" spans="1:31">
      <c r="A8" s="120" t="s">
        <v>258</v>
      </c>
      <c r="B8" s="118">
        <v>0.20642201834862384</v>
      </c>
      <c r="C8" s="118">
        <v>7.9448654544086963E-2</v>
      </c>
      <c r="D8" s="118">
        <v>6.5666302947763946E-2</v>
      </c>
      <c r="E8" s="118">
        <v>7.766687461010606E-2</v>
      </c>
      <c r="F8" s="118">
        <v>5.3218851364243466E-2</v>
      </c>
      <c r="G8" s="118">
        <v>5.9770114942528742E-2</v>
      </c>
      <c r="H8" s="119">
        <v>4.9450906491649876E-2</v>
      </c>
      <c r="I8" s="119">
        <v>4.869411243913236E-2</v>
      </c>
      <c r="J8" s="119">
        <v>4.859661879658244E-2</v>
      </c>
      <c r="K8" s="119">
        <v>3.5018678529671769E-2</v>
      </c>
      <c r="L8" s="137">
        <v>4.8984191950648043E-2</v>
      </c>
      <c r="M8" s="119">
        <v>9.535774686777343E-2</v>
      </c>
      <c r="N8" s="137">
        <v>6.3918793115795E-2</v>
      </c>
      <c r="O8" s="119">
        <v>5.7603152526657389E-2</v>
      </c>
      <c r="P8" s="119">
        <v>8.254393911940569E-2</v>
      </c>
      <c r="Q8" s="119">
        <v>0.10240286511472951</v>
      </c>
      <c r="R8" s="119">
        <v>5.5944660685821011E-2</v>
      </c>
      <c r="S8" s="119">
        <v>8.1139027081034945E-2</v>
      </c>
      <c r="T8" s="119">
        <v>7.0734436112472376E-2</v>
      </c>
      <c r="U8" s="119">
        <v>4.1077012773625909E-2</v>
      </c>
      <c r="V8" s="118">
        <f>'[2]2020'!L11</f>
        <v>5.0913804277381729E-2</v>
      </c>
      <c r="W8" s="118">
        <v>0.10199999999999999</v>
      </c>
      <c r="X8" s="119">
        <f>'[2]2022'!L11</f>
        <v>8.8147903598547378E-2</v>
      </c>
      <c r="Y8" s="119">
        <f>'[2]2022'!M11</f>
        <v>2.7389254935203378E-2</v>
      </c>
      <c r="Z8" s="119">
        <f>'[2]2022'!N11</f>
        <v>3.1470991151097784E-2</v>
      </c>
      <c r="AA8" s="119">
        <v>2.5999999999999999E-2</v>
      </c>
      <c r="AB8" s="119">
        <v>3.5000000000000003E-2</v>
      </c>
      <c r="AC8" s="120" t="s">
        <v>258</v>
      </c>
      <c r="AD8" s="168"/>
      <c r="AE8" s="169"/>
    </row>
    <row r="9" spans="1:31">
      <c r="A9" s="120" t="s">
        <v>259</v>
      </c>
      <c r="B9" s="118">
        <v>0.9347482993197278</v>
      </c>
      <c r="C9" s="118">
        <v>0.19597069597069597</v>
      </c>
      <c r="D9" s="118">
        <v>0.1360544217687075</v>
      </c>
      <c r="E9" s="118">
        <v>0.15034965034965034</v>
      </c>
      <c r="F9" s="118">
        <v>8.6461888509670085E-2</v>
      </c>
      <c r="G9" s="118">
        <v>6.3209076175040513E-2</v>
      </c>
      <c r="H9" s="119">
        <v>7.6010781671159031E-2</v>
      </c>
      <c r="I9" s="119">
        <v>6.0747663551401869E-2</v>
      </c>
      <c r="J9" s="119">
        <v>4.2948038176033931E-2</v>
      </c>
      <c r="K9" s="119">
        <v>6.381856540084388E-2</v>
      </c>
      <c r="L9" s="137">
        <v>5.5181347150259068E-2</v>
      </c>
      <c r="M9" s="119">
        <v>4.3377674956622328E-2</v>
      </c>
      <c r="N9" s="137">
        <v>6.1728395061728392E-3</v>
      </c>
      <c r="O9" s="119">
        <v>0</v>
      </c>
      <c r="P9" s="119">
        <v>5.379969298308538E-2</v>
      </c>
      <c r="Q9" s="119">
        <v>0.11336402623612514</v>
      </c>
      <c r="R9" s="119">
        <v>9.5359871826472764E-2</v>
      </c>
      <c r="S9" s="119">
        <v>9.5226003047232097E-2</v>
      </c>
      <c r="T9" s="119">
        <v>9.5391327020547284E-2</v>
      </c>
      <c r="U9" s="119">
        <v>0.10253433933062488</v>
      </c>
      <c r="V9" s="118">
        <f>'[2]2020'!L26</f>
        <v>9.904594899839507E-2</v>
      </c>
      <c r="W9" s="118">
        <v>8.8999999999999996E-2</v>
      </c>
      <c r="X9" s="119">
        <f>'[2]2022'!L26</f>
        <v>0.1174491716616161</v>
      </c>
      <c r="Y9" s="119">
        <f>'[2]2022'!M26</f>
        <v>8.2588746679546007E-2</v>
      </c>
      <c r="Z9" s="119">
        <f>'[2]2022'!N26</f>
        <v>9.0381840381840384E-2</v>
      </c>
      <c r="AA9" s="119">
        <v>8.7999999999999995E-2</v>
      </c>
      <c r="AB9" s="119">
        <v>6.6000000000000003E-2</v>
      </c>
      <c r="AC9" s="120" t="s">
        <v>259</v>
      </c>
      <c r="AD9" s="168"/>
      <c r="AE9" s="169"/>
    </row>
    <row r="10" spans="1:31">
      <c r="A10" s="120" t="s">
        <v>260</v>
      </c>
      <c r="B10" s="118">
        <v>3.8386467143786601E-2</v>
      </c>
      <c r="C10" s="118">
        <v>8.1902779478388629E-2</v>
      </c>
      <c r="D10" s="118">
        <v>7.3451489128448746E-2</v>
      </c>
      <c r="E10" s="118">
        <v>8.8945450338404577E-2</v>
      </c>
      <c r="F10" s="118">
        <v>8.329812015818841E-2</v>
      </c>
      <c r="G10" s="118">
        <v>0.12840823364586701</v>
      </c>
      <c r="H10" s="119">
        <v>9.1300648729129005E-2</v>
      </c>
      <c r="I10" s="119">
        <v>9.4130949250591636E-2</v>
      </c>
      <c r="J10" s="119">
        <v>0.1141954528976125</v>
      </c>
      <c r="K10" s="119">
        <v>0.11075975359342916</v>
      </c>
      <c r="L10" s="137">
        <v>0.13154818133353285</v>
      </c>
      <c r="M10" s="119">
        <v>7.6509034986543628E-2</v>
      </c>
      <c r="N10" s="137">
        <v>4.2882625018148636E-2</v>
      </c>
      <c r="O10" s="119">
        <v>5.2772179222668782E-2</v>
      </c>
      <c r="P10" s="119">
        <v>5.6774407661581858E-2</v>
      </c>
      <c r="Q10" s="119">
        <v>0.11407796568859763</v>
      </c>
      <c r="R10" s="119">
        <v>9.8494641029784044E-2</v>
      </c>
      <c r="S10" s="119">
        <v>0.11935178451363257</v>
      </c>
      <c r="T10" s="119">
        <v>0.10929800806823099</v>
      </c>
      <c r="U10" s="119">
        <v>0.10968021210973432</v>
      </c>
      <c r="V10" s="118">
        <f>'[2]2020'!L27</f>
        <v>0.1150917248665633</v>
      </c>
      <c r="W10" s="118">
        <v>0.13100000000000001</v>
      </c>
      <c r="X10" s="119">
        <f>'[2]2022'!L27</f>
        <v>0.14422300146477873</v>
      </c>
      <c r="Y10" s="119">
        <f>'[2]2022'!M27</f>
        <v>8.4740781172914031E-2</v>
      </c>
      <c r="Z10" s="119">
        <f>'[2]2022'!N27</f>
        <v>6.706030794708516E-2</v>
      </c>
      <c r="AA10" s="119">
        <v>6.6000000000000003E-2</v>
      </c>
      <c r="AB10" s="119">
        <v>7.5999999999999998E-2</v>
      </c>
      <c r="AC10" s="120" t="s">
        <v>260</v>
      </c>
      <c r="AD10" s="168"/>
      <c r="AE10" s="169"/>
    </row>
    <row r="11" spans="1:31">
      <c r="A11" s="120" t="s">
        <v>261</v>
      </c>
      <c r="B11" s="118">
        <v>4.5009644923912268E-2</v>
      </c>
      <c r="C11" s="118">
        <v>6.2210982658959531E-2</v>
      </c>
      <c r="D11" s="118">
        <v>3.7824387321726174E-2</v>
      </c>
      <c r="E11" s="118">
        <v>7.0121007736560215E-2</v>
      </c>
      <c r="F11" s="118">
        <v>4.8364463188227444E-2</v>
      </c>
      <c r="G11" s="118">
        <v>6.7061420412739575E-2</v>
      </c>
      <c r="H11" s="119">
        <v>5.3282469836763664E-2</v>
      </c>
      <c r="I11" s="119">
        <v>5.1052848193135457E-2</v>
      </c>
      <c r="J11" s="119">
        <v>4.5790740676132993E-2</v>
      </c>
      <c r="K11" s="119">
        <v>9.3457943925233638E-3</v>
      </c>
      <c r="L11" s="137">
        <v>2.9802350809431848E-3</v>
      </c>
      <c r="M11" s="119">
        <v>2.4521454386322313E-2</v>
      </c>
      <c r="N11" s="137">
        <v>2.8040212213424256E-2</v>
      </c>
      <c r="O11" s="119">
        <v>2.6413735142273985E-2</v>
      </c>
      <c r="P11" s="119">
        <v>0</v>
      </c>
      <c r="Q11" s="119">
        <v>8.6532710637160698E-2</v>
      </c>
      <c r="R11" s="119">
        <v>0.10558908722514732</v>
      </c>
      <c r="S11" s="119">
        <v>8.387572971884856E-2</v>
      </c>
      <c r="T11" s="119">
        <v>9.4859517571596344E-2</v>
      </c>
      <c r="U11" s="119">
        <v>9.840711680268717E-2</v>
      </c>
      <c r="V11" s="118">
        <f>'[2]2020'!L28</f>
        <v>0.1006510514106114</v>
      </c>
      <c r="W11" s="118">
        <v>0.108</v>
      </c>
      <c r="X11" s="119">
        <f>'[2]2022'!L28</f>
        <v>0.12185540310494843</v>
      </c>
      <c r="Y11" s="119">
        <f>'[2]2022'!M28</f>
        <v>0.12011052423826619</v>
      </c>
      <c r="Z11" s="119">
        <f>'[2]2022'!N28</f>
        <v>0.11905366699659269</v>
      </c>
      <c r="AA11" s="119">
        <v>0.114</v>
      </c>
      <c r="AB11" s="119">
        <v>0.14099999999999999</v>
      </c>
      <c r="AC11" s="120" t="s">
        <v>261</v>
      </c>
      <c r="AD11" s="168"/>
      <c r="AE11" s="169"/>
    </row>
    <row r="12" spans="1:31">
      <c r="A12" s="120" t="s">
        <v>262</v>
      </c>
      <c r="B12" s="118">
        <v>1.5280699811759495E-2</v>
      </c>
      <c r="C12" s="118">
        <v>7.0787587105830441E-2</v>
      </c>
      <c r="D12" s="118">
        <v>7.4496845899669567E-2</v>
      </c>
      <c r="E12" s="118">
        <v>7.8718888674512835E-2</v>
      </c>
      <c r="F12" s="118">
        <v>6.8975918757226889E-2</v>
      </c>
      <c r="G12" s="118">
        <v>7.7386234601475201E-2</v>
      </c>
      <c r="H12" s="119">
        <v>8.4171835515736274E-2</v>
      </c>
      <c r="I12" s="119">
        <v>8.5641915828255644E-2</v>
      </c>
      <c r="J12" s="119">
        <v>8.4454955923457323E-2</v>
      </c>
      <c r="K12" s="119">
        <v>8.580183861082738E-2</v>
      </c>
      <c r="L12" s="137">
        <v>5.494983051502187E-2</v>
      </c>
      <c r="M12" s="119">
        <v>2.610595303113053E-2</v>
      </c>
      <c r="N12" s="137">
        <v>3.1486288229319488E-2</v>
      </c>
      <c r="O12" s="119">
        <v>6.3023829087921118E-2</v>
      </c>
      <c r="P12" s="119">
        <v>6.841677943166441E-2</v>
      </c>
      <c r="Q12" s="119">
        <v>0.10719863694448389</v>
      </c>
      <c r="R12" s="119">
        <v>5.9439528023598816E-2</v>
      </c>
      <c r="S12" s="119">
        <v>0.10289073983341498</v>
      </c>
      <c r="T12" s="119">
        <v>0.10896067222260485</v>
      </c>
      <c r="U12" s="119">
        <v>9.3715083798882673E-2</v>
      </c>
      <c r="V12" s="118">
        <f>'[2]2020'!L19</f>
        <v>6.2017491766992394E-2</v>
      </c>
      <c r="W12" s="118">
        <v>7.0000000000000007E-2</v>
      </c>
      <c r="X12" s="119">
        <f>'[2]2022'!L19</f>
        <v>8.2001056219693697E-2</v>
      </c>
      <c r="Y12" s="119">
        <f>'[2]2022'!M19</f>
        <v>4.0105874906496343E-2</v>
      </c>
      <c r="Z12" s="119">
        <f>'[2]2022'!N19</f>
        <v>3.9653929343907719E-2</v>
      </c>
      <c r="AA12" s="119">
        <v>3.5000000000000003E-2</v>
      </c>
      <c r="AB12" s="119">
        <v>4.9000000000000002E-2</v>
      </c>
      <c r="AC12" s="120" t="s">
        <v>262</v>
      </c>
      <c r="AD12" s="168"/>
      <c r="AE12" s="169"/>
    </row>
    <row r="13" spans="1:31">
      <c r="A13" s="120" t="s">
        <v>263</v>
      </c>
      <c r="B13" s="118">
        <v>5.3735940229309623E-2</v>
      </c>
      <c r="C13" s="118">
        <v>9.1753534936525952E-2</v>
      </c>
      <c r="D13" s="118">
        <v>6.786833462859436E-2</v>
      </c>
      <c r="E13" s="118">
        <v>8.2912134567951143E-2</v>
      </c>
      <c r="F13" s="118">
        <v>9.0735157118672929E-2</v>
      </c>
      <c r="G13" s="118">
        <v>8.8432353299987804E-2</v>
      </c>
      <c r="H13" s="119">
        <v>6.3845391476709618E-2</v>
      </c>
      <c r="I13" s="119">
        <v>4.9222240806671279E-2</v>
      </c>
      <c r="J13" s="119">
        <v>7.0543627889004284E-2</v>
      </c>
      <c r="K13" s="119">
        <v>3.0179756426228676E-2</v>
      </c>
      <c r="L13" s="137">
        <v>6.4061485169950194E-2</v>
      </c>
      <c r="M13" s="119">
        <v>3.9359917408697896E-2</v>
      </c>
      <c r="N13" s="137">
        <v>3.6305524753766874E-2</v>
      </c>
      <c r="O13" s="119">
        <v>6.7696556953113359E-4</v>
      </c>
      <c r="P13" s="119">
        <v>5.352122854561879E-2</v>
      </c>
      <c r="Q13" s="119">
        <v>8.3343839489941104E-2</v>
      </c>
      <c r="R13" s="119">
        <v>5.9282326724187193E-2</v>
      </c>
      <c r="S13" s="119">
        <v>6.6710275687778625E-2</v>
      </c>
      <c r="T13" s="119">
        <v>6.1786880619279921E-2</v>
      </c>
      <c r="U13" s="119">
        <v>5.9098577468602254E-2</v>
      </c>
      <c r="V13" s="118">
        <f>'[2]2020'!L29</f>
        <v>5.9939642659482262E-2</v>
      </c>
      <c r="W13" s="118">
        <v>3.5999999999999997E-2</v>
      </c>
      <c r="X13" s="119">
        <f>'[2]2022'!L29</f>
        <v>0.14093533146799994</v>
      </c>
      <c r="Y13" s="119">
        <f>'[2]2022'!M29</f>
        <v>4.9641239080011272E-2</v>
      </c>
      <c r="Z13" s="119">
        <f>'[2]2022'!N29</f>
        <v>3.6056708564747159E-2</v>
      </c>
      <c r="AA13" s="119">
        <v>6.2E-2</v>
      </c>
      <c r="AB13" s="119">
        <v>7.4999999999999997E-2</v>
      </c>
      <c r="AC13" s="120" t="s">
        <v>263</v>
      </c>
      <c r="AD13" s="168"/>
      <c r="AE13" s="169"/>
    </row>
    <row r="14" spans="1:31">
      <c r="A14" s="120" t="s">
        <v>264</v>
      </c>
      <c r="B14" s="118">
        <v>8.5897818942336418E-2</v>
      </c>
      <c r="C14" s="118">
        <v>8.8996228412624889E-2</v>
      </c>
      <c r="D14" s="118">
        <v>8.8635259834871291E-2</v>
      </c>
      <c r="E14" s="118">
        <v>9.001720650828629E-2</v>
      </c>
      <c r="F14" s="118">
        <v>8.8517362800950447E-2</v>
      </c>
      <c r="G14" s="118">
        <v>9.1781405251951748E-2</v>
      </c>
      <c r="H14" s="119">
        <v>9.6217397241567665E-2</v>
      </c>
      <c r="I14" s="119">
        <v>9.5143345570719948E-2</v>
      </c>
      <c r="J14" s="119">
        <v>0.10131487889273356</v>
      </c>
      <c r="K14" s="119">
        <v>0.1022798697217302</v>
      </c>
      <c r="L14" s="137">
        <v>0.11353067573201629</v>
      </c>
      <c r="M14" s="119">
        <v>0.10402653067609423</v>
      </c>
      <c r="N14" s="137">
        <v>9.966374844748721E-2</v>
      </c>
      <c r="O14" s="119">
        <v>0.10755239224990115</v>
      </c>
      <c r="P14" s="119">
        <v>0.13286377220778833</v>
      </c>
      <c r="Q14" s="119">
        <v>0.11934957510743481</v>
      </c>
      <c r="R14" s="119">
        <v>9.8984511231921229E-2</v>
      </c>
      <c r="S14" s="119">
        <v>0.10218899585865648</v>
      </c>
      <c r="T14" s="119">
        <v>0.11230775677827598</v>
      </c>
      <c r="U14" s="119">
        <v>9.2925375957627926E-2</v>
      </c>
      <c r="V14" s="118">
        <f>'[2]2020'!L31</f>
        <v>8.459149299528014E-2</v>
      </c>
      <c r="W14" s="118">
        <v>8.5000000000000006E-2</v>
      </c>
      <c r="X14" s="119">
        <f>'[2]2022'!L31</f>
        <v>7.8244338458459781E-2</v>
      </c>
      <c r="Y14" s="119">
        <f>'[2]2022'!M31</f>
        <v>6.114852889046437E-2</v>
      </c>
      <c r="Z14" s="119">
        <f>'[2]2022'!N31</f>
        <v>6.0555042632922398E-2</v>
      </c>
      <c r="AA14" s="119">
        <v>5.1999999999999998E-2</v>
      </c>
      <c r="AB14" s="119">
        <v>8.2000000000000003E-2</v>
      </c>
      <c r="AC14" s="120" t="s">
        <v>264</v>
      </c>
      <c r="AD14" s="168"/>
      <c r="AE14" s="169"/>
    </row>
    <row r="15" spans="1:31">
      <c r="A15" s="120" t="s">
        <v>265</v>
      </c>
      <c r="B15" s="118">
        <v>0.25592324260818483</v>
      </c>
      <c r="C15" s="118">
        <v>4.0550618358088375E-2</v>
      </c>
      <c r="D15" s="118">
        <v>5.4708769009346438E-2</v>
      </c>
      <c r="E15" s="118">
        <v>5.5265731985653731E-2</v>
      </c>
      <c r="F15" s="118">
        <v>7.7559462254395042E-2</v>
      </c>
      <c r="G15" s="118">
        <v>4.5918771277016865E-2</v>
      </c>
      <c r="H15" s="119">
        <v>4.3259042747533796E-2</v>
      </c>
      <c r="I15" s="119">
        <v>4.7270509301616352E-2</v>
      </c>
      <c r="J15" s="119">
        <v>7.1265243902439018E-2</v>
      </c>
      <c r="K15" s="119">
        <v>8.5949764521193101E-2</v>
      </c>
      <c r="L15" s="137">
        <v>7.4097178900672356E-2</v>
      </c>
      <c r="M15" s="119">
        <v>3.0279503105590064E-2</v>
      </c>
      <c r="N15" s="137">
        <v>6.7700987306064881E-3</v>
      </c>
      <c r="O15" s="119">
        <v>1.4822657490735837E-3</v>
      </c>
      <c r="P15" s="119">
        <v>2.9862425848794651E-2</v>
      </c>
      <c r="Q15" s="119">
        <v>5.3661528168817772E-2</v>
      </c>
      <c r="R15" s="119">
        <v>3.6933490288404945E-2</v>
      </c>
      <c r="S15" s="119">
        <v>2.5550078153180233E-2</v>
      </c>
      <c r="T15" s="119">
        <v>4.7078931013051585E-2</v>
      </c>
      <c r="U15" s="119">
        <v>5.3474114441416885E-2</v>
      </c>
      <c r="V15" s="118">
        <f>'[2]2020'!L24</f>
        <v>3.6648313833448035E-2</v>
      </c>
      <c r="W15" s="118">
        <v>3.9E-2</v>
      </c>
      <c r="X15" s="119">
        <f>'[2]2022'!L24</f>
        <v>8.7549148099606816E-2</v>
      </c>
      <c r="Y15" s="119">
        <f>'[2]2022'!M24</f>
        <v>4.1843370087644903E-2</v>
      </c>
      <c r="Z15" s="119">
        <f>'[2]2022'!N24</f>
        <v>4.2684600603897886E-2</v>
      </c>
      <c r="AA15" s="119">
        <v>5.2999999999999999E-2</v>
      </c>
      <c r="AB15" s="119">
        <v>6.3E-2</v>
      </c>
      <c r="AC15" s="120" t="s">
        <v>265</v>
      </c>
      <c r="AD15" s="168"/>
      <c r="AE15" s="169"/>
    </row>
    <row r="16" spans="1:31">
      <c r="A16" s="120" t="s">
        <v>266</v>
      </c>
      <c r="B16" s="118">
        <v>2.6797677534613666E-3</v>
      </c>
      <c r="C16" s="118">
        <v>8.2266910420475316E-3</v>
      </c>
      <c r="D16" s="118">
        <v>1.2043452777621658E-3</v>
      </c>
      <c r="E16" s="118">
        <v>4.9515164018980812E-3</v>
      </c>
      <c r="F16" s="118">
        <v>4.7534918358777718E-3</v>
      </c>
      <c r="G16" s="118">
        <v>7.1138934338763598E-3</v>
      </c>
      <c r="H16" s="119">
        <v>9.1861106007716329E-3</v>
      </c>
      <c r="I16" s="119">
        <v>2.432340397930889E-3</v>
      </c>
      <c r="J16" s="119">
        <v>2.7033602768240924E-3</v>
      </c>
      <c r="K16" s="119">
        <v>2.8812078023107285E-3</v>
      </c>
      <c r="L16" s="137">
        <v>3.3940491005769883E-3</v>
      </c>
      <c r="M16" s="119">
        <v>0</v>
      </c>
      <c r="N16" s="137">
        <v>0</v>
      </c>
      <c r="O16" s="119">
        <v>0</v>
      </c>
      <c r="P16" s="119">
        <v>0</v>
      </c>
      <c r="Q16" s="119">
        <v>1.0903233800024781E-2</v>
      </c>
      <c r="R16" s="119">
        <v>4.5574258559487005E-2</v>
      </c>
      <c r="S16" s="119">
        <v>3.0653093903694386E-2</v>
      </c>
      <c r="T16" s="119">
        <v>2.496016994158258E-2</v>
      </c>
      <c r="U16" s="119">
        <v>2.6574677398747922E-2</v>
      </c>
      <c r="V16" s="118">
        <f>'[2]2020'!L13</f>
        <v>5.8151218286862594E-2</v>
      </c>
      <c r="W16" s="118">
        <v>5.6000000000000001E-2</v>
      </c>
      <c r="X16" s="119">
        <f>'[2]2022'!L13</f>
        <v>4.1866144632023733E-2</v>
      </c>
      <c r="Y16" s="119">
        <f>'[2]2022'!M13</f>
        <v>1.9169458008797772E-2</v>
      </c>
      <c r="Z16" s="119">
        <f>'[2]2022'!N13</f>
        <v>2.0642546164239602E-2</v>
      </c>
      <c r="AA16" s="119">
        <v>7.0000000000000001E-3</v>
      </c>
      <c r="AB16" s="119">
        <v>1.2999999999999999E-2</v>
      </c>
      <c r="AC16" s="120" t="s">
        <v>266</v>
      </c>
      <c r="AD16" s="168"/>
      <c r="AE16" s="169"/>
    </row>
    <row r="17" spans="1:31">
      <c r="A17" s="120" t="s">
        <v>267</v>
      </c>
      <c r="B17" s="118">
        <v>2.4211772301732486E-2</v>
      </c>
      <c r="C17" s="118">
        <v>3.0529500338449214E-2</v>
      </c>
      <c r="D17" s="118">
        <v>3.7017756955289492E-2</v>
      </c>
      <c r="E17" s="118">
        <v>2.2161387042106635E-2</v>
      </c>
      <c r="F17" s="118">
        <v>1.8639470214732761E-2</v>
      </c>
      <c r="G17" s="118">
        <v>2.0727040816326533E-2</v>
      </c>
      <c r="H17" s="119">
        <v>2.6611601494903082E-2</v>
      </c>
      <c r="I17" s="119">
        <v>1.7719138032085271E-2</v>
      </c>
      <c r="J17" s="119">
        <v>3.5148245181707352E-2</v>
      </c>
      <c r="K17" s="119">
        <v>2.714254132789664E-2</v>
      </c>
      <c r="L17" s="137">
        <v>1.5101300650325163E-2</v>
      </c>
      <c r="M17" s="119">
        <v>0</v>
      </c>
      <c r="N17" s="137">
        <v>6.0523844307628092E-3</v>
      </c>
      <c r="O17" s="119">
        <v>1.0590883014871363E-2</v>
      </c>
      <c r="P17" s="119">
        <v>1.1949865632847261E-2</v>
      </c>
      <c r="Q17" s="119">
        <v>1.0097028292426537E-2</v>
      </c>
      <c r="R17" s="119">
        <v>1.2046939036885246E-2</v>
      </c>
      <c r="S17" s="119">
        <v>1.7983399938518288E-2</v>
      </c>
      <c r="T17" s="119">
        <v>8.498650445785693E-3</v>
      </c>
      <c r="U17" s="119">
        <v>9.3536619586568146E-3</v>
      </c>
      <c r="V17" s="118">
        <f>'[2]2020'!L14</f>
        <v>7.3072114057450913E-3</v>
      </c>
      <c r="W17" s="118">
        <v>2.3E-2</v>
      </c>
      <c r="X17" s="119">
        <f>'[2]2022'!L14</f>
        <v>4.9588286541325917E-2</v>
      </c>
      <c r="Y17" s="119">
        <f>'[2]2022'!M14</f>
        <v>2.2312766783081101E-2</v>
      </c>
      <c r="Z17" s="119">
        <f>'[2]2022'!N14</f>
        <v>1.9758064516129031E-2</v>
      </c>
      <c r="AA17" s="119">
        <v>0.01</v>
      </c>
      <c r="AB17" s="119">
        <v>2.5999999999999999E-2</v>
      </c>
      <c r="AC17" s="120" t="s">
        <v>267</v>
      </c>
      <c r="AD17" s="168"/>
      <c r="AE17" s="169"/>
    </row>
    <row r="18" spans="1:31">
      <c r="A18" s="120" t="s">
        <v>268</v>
      </c>
      <c r="B18" s="118">
        <v>0.1615702479338843</v>
      </c>
      <c r="C18" s="118">
        <v>9.8855359001040588E-2</v>
      </c>
      <c r="D18" s="118">
        <v>0.15272852076421461</v>
      </c>
      <c r="E18" s="118">
        <v>0.19870332572937929</v>
      </c>
      <c r="F18" s="118">
        <v>0.16319869441044471</v>
      </c>
      <c r="G18" s="118">
        <v>0.18502140636912792</v>
      </c>
      <c r="H18" s="119">
        <v>0.16960941680042804</v>
      </c>
      <c r="I18" s="119">
        <v>0.1716772361822379</v>
      </c>
      <c r="J18" s="119">
        <v>0.14295402142954022</v>
      </c>
      <c r="K18" s="119">
        <v>0.10903570613858804</v>
      </c>
      <c r="L18" s="137">
        <v>0.12754327178053132</v>
      </c>
      <c r="M18" s="119">
        <v>0.110706030189733</v>
      </c>
      <c r="N18" s="137">
        <v>0.10980007840062721</v>
      </c>
      <c r="O18" s="119">
        <v>7.451712114863103E-2</v>
      </c>
      <c r="P18" s="119">
        <v>9.288956873581368E-2</v>
      </c>
      <c r="Q18" s="119">
        <v>9.788912085363026E-2</v>
      </c>
      <c r="R18" s="119">
        <v>0.10292137992003376</v>
      </c>
      <c r="S18" s="119">
        <v>9.8007679781266954E-2</v>
      </c>
      <c r="T18" s="119">
        <v>0.10588346335980263</v>
      </c>
      <c r="U18" s="119">
        <v>9.9028156570506676E-2</v>
      </c>
      <c r="V18" s="118">
        <f>'[2]2020'!L30</f>
        <v>8.3895116780933102E-2</v>
      </c>
      <c r="W18" s="118">
        <v>7.5999999999999998E-2</v>
      </c>
      <c r="X18" s="119">
        <f>'[2]2022'!L30</f>
        <v>8.4642330896049375E-2</v>
      </c>
      <c r="Y18" s="119">
        <f>'[2]2022'!M30</f>
        <v>6.3325767265790783E-2</v>
      </c>
      <c r="Z18" s="119">
        <f>'[2]2022'!N30</f>
        <v>5.5963599084359682E-2</v>
      </c>
      <c r="AA18" s="119">
        <v>5.3999999999999999E-2</v>
      </c>
      <c r="AB18" s="119">
        <v>6.2E-2</v>
      </c>
      <c r="AC18" s="120" t="s">
        <v>268</v>
      </c>
      <c r="AD18" s="168"/>
      <c r="AE18" s="169"/>
    </row>
    <row r="19" spans="1:31">
      <c r="A19" s="120" t="s">
        <v>269</v>
      </c>
      <c r="B19" s="118">
        <v>0</v>
      </c>
      <c r="C19" s="118">
        <v>0</v>
      </c>
      <c r="D19" s="118">
        <v>0</v>
      </c>
      <c r="E19" s="118">
        <v>0</v>
      </c>
      <c r="F19" s="118">
        <v>0</v>
      </c>
      <c r="G19" s="118">
        <v>0</v>
      </c>
      <c r="H19" s="119">
        <v>0</v>
      </c>
      <c r="I19" s="119">
        <v>0</v>
      </c>
      <c r="J19" s="119">
        <v>0</v>
      </c>
      <c r="K19" s="119">
        <v>0</v>
      </c>
      <c r="L19" s="137">
        <v>0</v>
      </c>
      <c r="M19" s="119">
        <v>0</v>
      </c>
      <c r="N19" s="137">
        <v>0</v>
      </c>
      <c r="O19" s="119">
        <v>0</v>
      </c>
      <c r="P19" s="119">
        <v>0</v>
      </c>
      <c r="Q19" s="119">
        <v>6.4516129032258064E-3</v>
      </c>
      <c r="R19" s="119">
        <v>6.8399452804377573E-3</v>
      </c>
      <c r="S19" s="119">
        <v>7.477753682793689E-3</v>
      </c>
      <c r="T19" s="119">
        <v>4.1927123037048326E-2</v>
      </c>
      <c r="U19" s="119">
        <v>4.8811544991511038E-2</v>
      </c>
      <c r="V19" s="118">
        <f>'[2]2020'!L16</f>
        <v>0</v>
      </c>
      <c r="W19" s="118">
        <v>0</v>
      </c>
      <c r="X19" s="119">
        <f>'[2]2022'!L16</f>
        <v>5.6113224016459885E-2</v>
      </c>
      <c r="Y19" s="119">
        <f>'[2]2022'!M16</f>
        <v>2.824418325737587E-2</v>
      </c>
      <c r="Z19" s="119">
        <f>'[2]2022'!N16</f>
        <v>3.3354443740764197E-2</v>
      </c>
      <c r="AA19" s="119">
        <v>1.0999999999999999E-2</v>
      </c>
      <c r="AB19" s="119"/>
      <c r="AC19" s="120" t="s">
        <v>269</v>
      </c>
      <c r="AD19" s="168"/>
      <c r="AE19" s="169"/>
    </row>
    <row r="20" spans="1:31">
      <c r="A20" s="120" t="s">
        <v>270</v>
      </c>
      <c r="B20" s="118">
        <v>7.5724479394204167E-2</v>
      </c>
      <c r="C20" s="118">
        <v>6.473888649115235E-2</v>
      </c>
      <c r="D20" s="118">
        <v>3.4658511722731905E-2</v>
      </c>
      <c r="E20" s="118">
        <v>4.0730492529053676E-2</v>
      </c>
      <c r="F20" s="118">
        <v>5.7128725114381107E-2</v>
      </c>
      <c r="G20" s="118">
        <v>4.726694915254237E-2</v>
      </c>
      <c r="H20" s="119">
        <v>4.1880412032667132E-2</v>
      </c>
      <c r="I20" s="119">
        <v>6.0391857182279393E-2</v>
      </c>
      <c r="J20" s="119">
        <v>8.2506361323155211E-2</v>
      </c>
      <c r="K20" s="119">
        <v>6.5007618080243773E-2</v>
      </c>
      <c r="L20" s="137">
        <v>5.1528244519123058E-2</v>
      </c>
      <c r="M20" s="119">
        <v>5.6594893516884341E-2</v>
      </c>
      <c r="N20" s="137">
        <v>2.7125279642058162E-2</v>
      </c>
      <c r="O20" s="119">
        <v>1.5521834819877216E-2</v>
      </c>
      <c r="P20" s="119">
        <v>1.3504703362205456E-2</v>
      </c>
      <c r="Q20" s="119">
        <v>3.2294617563739379E-2</v>
      </c>
      <c r="R20" s="119">
        <v>5.9346309217774514E-2</v>
      </c>
      <c r="S20" s="119">
        <v>3.6798141903709197E-2</v>
      </c>
      <c r="T20" s="119">
        <v>3.5344063498760903E-2</v>
      </c>
      <c r="U20" s="119">
        <v>4.0678207594215289E-2</v>
      </c>
      <c r="V20" s="118">
        <f>'[2]2020'!L17</f>
        <v>4.9337629788757616E-2</v>
      </c>
      <c r="W20" s="118">
        <v>7.2999999999999995E-2</v>
      </c>
      <c r="X20" s="119">
        <f>'[2]2022'!L17</f>
        <v>0.1314359979287027</v>
      </c>
      <c r="Y20" s="119">
        <f>'[2]2022'!M17</f>
        <v>6.8201151480034028E-2</v>
      </c>
      <c r="Z20" s="119">
        <f>'[2]2022'!N17</f>
        <v>5.0472146987775419E-2</v>
      </c>
      <c r="AA20" s="119">
        <v>4.4999999999999998E-2</v>
      </c>
      <c r="AB20" s="119">
        <v>5.0999999999999997E-2</v>
      </c>
      <c r="AC20" s="120" t="s">
        <v>270</v>
      </c>
      <c r="AD20" s="168"/>
      <c r="AE20" s="169"/>
    </row>
    <row r="21" spans="1:31">
      <c r="A21" s="120" t="s">
        <v>271</v>
      </c>
      <c r="B21" s="118">
        <v>3.1971741690064302E-2</v>
      </c>
      <c r="C21" s="118">
        <v>5.5081890363599076E-2</v>
      </c>
      <c r="D21" s="118">
        <v>4.393298471172101E-2</v>
      </c>
      <c r="E21" s="118">
        <v>8.0739718110893505E-2</v>
      </c>
      <c r="F21" s="118">
        <v>7.8192986946506268E-2</v>
      </c>
      <c r="G21" s="118">
        <v>9.0909667315508147E-2</v>
      </c>
      <c r="H21" s="119">
        <v>8.480255025697743E-2</v>
      </c>
      <c r="I21" s="119">
        <v>6.624413755626174E-2</v>
      </c>
      <c r="J21" s="119">
        <v>6.8472891833535443E-2</v>
      </c>
      <c r="K21" s="119">
        <v>6.1685070337316593E-2</v>
      </c>
      <c r="L21" s="137">
        <v>5.0044969805987417E-2</v>
      </c>
      <c r="M21" s="119">
        <v>2.473950896317632E-2</v>
      </c>
      <c r="N21" s="137">
        <v>1.8041886433639177E-2</v>
      </c>
      <c r="O21" s="119">
        <v>1.9602118697084708E-2</v>
      </c>
      <c r="P21" s="119">
        <v>1.2852749990268968E-2</v>
      </c>
      <c r="Q21" s="119">
        <v>1.4328382305456893E-2</v>
      </c>
      <c r="R21" s="119">
        <v>2.2814463479042368E-2</v>
      </c>
      <c r="S21" s="119">
        <v>4.0966857221639563E-2</v>
      </c>
      <c r="T21" s="119">
        <v>4.6007942069609904E-2</v>
      </c>
      <c r="U21" s="119">
        <v>4.5386890918900816E-2</v>
      </c>
      <c r="V21" s="118">
        <f>'[2]2020'!L18</f>
        <v>3.5417080347311225E-2</v>
      </c>
      <c r="W21" s="118">
        <v>4.3999999999999997E-2</v>
      </c>
      <c r="X21" s="119">
        <f>'[2]2022'!L18</f>
        <v>7.2090588028695751E-2</v>
      </c>
      <c r="Y21" s="119">
        <f>'[2]2022'!M18</f>
        <v>3.3623158145916605E-2</v>
      </c>
      <c r="Z21" s="119">
        <f>'[2]2022'!N18</f>
        <v>3.0398527888258607E-2</v>
      </c>
      <c r="AA21" s="119">
        <v>3.1E-2</v>
      </c>
      <c r="AB21" s="119">
        <v>2.9000000000000001E-2</v>
      </c>
      <c r="AC21" s="120" t="s">
        <v>271</v>
      </c>
      <c r="AD21" s="168"/>
      <c r="AE21" s="169"/>
    </row>
    <row r="22" spans="1:31">
      <c r="A22" s="120" t="s">
        <v>272</v>
      </c>
      <c r="B22" s="118">
        <v>0</v>
      </c>
      <c r="C22" s="118">
        <v>1.3193844429395418E-2</v>
      </c>
      <c r="D22" s="118">
        <v>1.4693152307622215E-2</v>
      </c>
      <c r="E22" s="118">
        <v>5.121625118606055E-3</v>
      </c>
      <c r="F22" s="118">
        <v>1.5370325320122962E-2</v>
      </c>
      <c r="G22" s="118">
        <v>1.0428338455052753E-2</v>
      </c>
      <c r="H22" s="119">
        <v>1.8517530284433537E-2</v>
      </c>
      <c r="I22" s="119">
        <v>1.8036050693611923E-2</v>
      </c>
      <c r="J22" s="119">
        <v>1.1893385408010635E-2</v>
      </c>
      <c r="K22" s="119">
        <v>1.0793787857623588E-2</v>
      </c>
      <c r="L22" s="137">
        <v>1.2557305162447678E-2</v>
      </c>
      <c r="M22" s="119">
        <v>3.4329777120523926E-3</v>
      </c>
      <c r="N22" s="137">
        <v>5.0759400441905368E-3</v>
      </c>
      <c r="O22" s="119">
        <v>6.1356297093649089E-3</v>
      </c>
      <c r="P22" s="119">
        <v>1.7969490372417688E-2</v>
      </c>
      <c r="Q22" s="119">
        <v>3.5984636611104896E-2</v>
      </c>
      <c r="R22" s="119">
        <v>4.8021146048870332E-2</v>
      </c>
      <c r="S22" s="119">
        <v>3.6931286859593786E-2</v>
      </c>
      <c r="T22" s="119">
        <v>4.6258533530670269E-2</v>
      </c>
      <c r="U22" s="119">
        <v>4.0952992517069207E-2</v>
      </c>
      <c r="V22" s="118">
        <f>'[2]2020'!L20</f>
        <v>4.0140836119126E-2</v>
      </c>
      <c r="W22" s="118">
        <v>3.3000000000000002E-2</v>
      </c>
      <c r="X22" s="119">
        <f>'[2]2022'!L20</f>
        <v>5.4753608760577402E-2</v>
      </c>
      <c r="Y22" s="119">
        <f>'[2]2022'!M20</f>
        <v>1.8512916691874888E-2</v>
      </c>
      <c r="Z22" s="119">
        <f>'[2]2022'!N20</f>
        <v>1.5541610462729458E-2</v>
      </c>
      <c r="AA22" s="119">
        <v>1.4E-2</v>
      </c>
      <c r="AB22" s="119">
        <v>3.1E-2</v>
      </c>
      <c r="AC22" s="120" t="s">
        <v>272</v>
      </c>
      <c r="AD22" s="168"/>
      <c r="AE22" s="169"/>
    </row>
    <row r="23" spans="1:31">
      <c r="A23" s="120" t="s">
        <v>273</v>
      </c>
      <c r="B23" s="118">
        <v>2.5267755017157119E-2</v>
      </c>
      <c r="C23" s="118">
        <v>4.1071918748284378E-2</v>
      </c>
      <c r="D23" s="118">
        <v>5.1599944590663527E-2</v>
      </c>
      <c r="E23" s="118">
        <v>2.9462041226747112E-2</v>
      </c>
      <c r="F23" s="118">
        <v>9.7413175213396739E-3</v>
      </c>
      <c r="G23" s="118">
        <v>3.9284855287420831E-2</v>
      </c>
      <c r="H23" s="119">
        <v>3.4802715265641902E-2</v>
      </c>
      <c r="I23" s="119">
        <v>2.4147743704234965E-2</v>
      </c>
      <c r="J23" s="119">
        <v>4.671451914098973E-2</v>
      </c>
      <c r="K23" s="119">
        <v>5.0734355044699878E-2</v>
      </c>
      <c r="L23" s="137">
        <v>4.8626945243998916E-2</v>
      </c>
      <c r="M23" s="119">
        <v>2.905536586998728E-2</v>
      </c>
      <c r="N23" s="137">
        <v>2.8386564749912777E-2</v>
      </c>
      <c r="O23" s="119">
        <v>2.2532358618943638E-2</v>
      </c>
      <c r="P23" s="119">
        <v>3.745578575037898E-2</v>
      </c>
      <c r="Q23" s="119">
        <v>4.6125608490942466E-2</v>
      </c>
      <c r="R23" s="119">
        <v>2.5500151561079116E-2</v>
      </c>
      <c r="S23" s="119">
        <v>3.3074397373268193E-2</v>
      </c>
      <c r="T23" s="119">
        <v>5.2571004269537772E-2</v>
      </c>
      <c r="U23" s="119">
        <v>4.382856503413033E-2</v>
      </c>
      <c r="V23" s="118">
        <f>'[2]2020'!L22</f>
        <v>3.4990777918617981E-2</v>
      </c>
      <c r="W23" s="118">
        <v>3.6999999999999998E-2</v>
      </c>
      <c r="X23" s="119">
        <f>'[2]2022'!L22</f>
        <v>5.9993114133241515E-2</v>
      </c>
      <c r="Y23" s="119">
        <f>'[2]2022'!M22</f>
        <v>2.9127918278787728E-2</v>
      </c>
      <c r="Z23" s="119">
        <f>'[2]2022'!N22</f>
        <v>3.125E-2</v>
      </c>
      <c r="AA23" s="119">
        <v>2.5999999999999999E-2</v>
      </c>
      <c r="AB23" s="119">
        <v>3.4000000000000002E-2</v>
      </c>
      <c r="AC23" s="120" t="s">
        <v>273</v>
      </c>
      <c r="AD23" s="168"/>
      <c r="AE23" s="169"/>
    </row>
    <row r="24" spans="1:31">
      <c r="A24" s="120" t="s">
        <v>274</v>
      </c>
      <c r="B24" s="118">
        <v>7.4704182343639236E-2</v>
      </c>
      <c r="C24" s="118">
        <v>6.5381832533052686E-2</v>
      </c>
      <c r="D24" s="118">
        <v>6.4332154670925054E-2</v>
      </c>
      <c r="E24" s="118">
        <v>7.5742788982867043E-2</v>
      </c>
      <c r="F24" s="118">
        <v>8.1440668135947095E-2</v>
      </c>
      <c r="G24" s="118">
        <v>3.4907463724042055E-2</v>
      </c>
      <c r="H24" s="119">
        <v>3.1760770699897647E-2</v>
      </c>
      <c r="I24" s="119">
        <v>3.4922335297268348E-2</v>
      </c>
      <c r="J24" s="119">
        <v>3.0855226383454445E-2</v>
      </c>
      <c r="K24" s="119">
        <v>2.3726027397260274E-2</v>
      </c>
      <c r="L24" s="137">
        <v>2.3568947629572824E-2</v>
      </c>
      <c r="M24" s="119">
        <v>4.8767728435247619E-2</v>
      </c>
      <c r="N24" s="137">
        <v>2.8220809310846487E-2</v>
      </c>
      <c r="O24" s="119">
        <v>3.914256433614211E-3</v>
      </c>
      <c r="P24" s="119">
        <v>1.6291248846966404E-2</v>
      </c>
      <c r="Q24" s="119">
        <v>2.6992906515264595E-2</v>
      </c>
      <c r="R24" s="119">
        <v>2.4645509790681971E-2</v>
      </c>
      <c r="S24" s="119">
        <v>7.3982398239823971E-2</v>
      </c>
      <c r="T24" s="119">
        <v>7.6768584151928165E-2</v>
      </c>
      <c r="U24" s="119">
        <v>3.7993252163708371E-2</v>
      </c>
      <c r="V24" s="118">
        <f>'[2]2020'!L23</f>
        <v>3.0793519848663714E-2</v>
      </c>
      <c r="W24" s="118">
        <v>0.04</v>
      </c>
      <c r="X24" s="119">
        <f>'[2]2022'!L23</f>
        <v>0.16024694275417972</v>
      </c>
      <c r="Y24" s="119">
        <f>'[2]2022'!M23</f>
        <v>9.5502113798600047E-2</v>
      </c>
      <c r="Z24" s="119">
        <f>'[2]2022'!N23</f>
        <v>8.4964881182444593E-2</v>
      </c>
      <c r="AA24" s="119">
        <v>5.7000000000000002E-2</v>
      </c>
      <c r="AB24" s="119">
        <v>5.5E-2</v>
      </c>
      <c r="AC24" s="120" t="s">
        <v>274</v>
      </c>
      <c r="AD24" s="168"/>
      <c r="AE24" s="169"/>
    </row>
    <row r="25" spans="1:31">
      <c r="A25" s="121" t="s">
        <v>275</v>
      </c>
      <c r="B25" s="122">
        <v>0</v>
      </c>
      <c r="C25" s="122">
        <v>0</v>
      </c>
      <c r="D25" s="122">
        <v>0</v>
      </c>
      <c r="E25" s="122">
        <v>0</v>
      </c>
      <c r="F25" s="122">
        <v>0</v>
      </c>
      <c r="G25" s="122">
        <v>0</v>
      </c>
      <c r="H25" s="122">
        <v>0</v>
      </c>
      <c r="I25" s="122">
        <v>0</v>
      </c>
      <c r="J25" s="122">
        <v>0</v>
      </c>
      <c r="K25" s="122">
        <v>0</v>
      </c>
      <c r="L25" s="122">
        <v>0</v>
      </c>
      <c r="M25" s="122">
        <v>0</v>
      </c>
      <c r="N25" s="122">
        <v>0</v>
      </c>
      <c r="O25" s="122">
        <v>0</v>
      </c>
      <c r="P25" s="122">
        <v>0</v>
      </c>
      <c r="Q25" s="122">
        <v>0</v>
      </c>
      <c r="R25" s="122">
        <v>0</v>
      </c>
      <c r="S25" s="122">
        <v>0</v>
      </c>
      <c r="T25" s="122">
        <v>0</v>
      </c>
      <c r="U25" s="122">
        <v>0</v>
      </c>
      <c r="V25" s="122">
        <f>'[2]2020'!L25</f>
        <v>0</v>
      </c>
      <c r="W25" s="122">
        <v>0</v>
      </c>
      <c r="X25" s="122">
        <f>'[2]2022'!L25</f>
        <v>0</v>
      </c>
      <c r="Y25" s="122">
        <f>'[2]2022'!M25</f>
        <v>0</v>
      </c>
      <c r="Z25" s="122">
        <f>'[2]2022'!N25</f>
        <v>0</v>
      </c>
      <c r="AA25" s="122">
        <v>0</v>
      </c>
      <c r="AB25" s="119">
        <v>8.9999999999999993E-3</v>
      </c>
      <c r="AC25" s="120" t="s">
        <v>275</v>
      </c>
      <c r="AD25" s="168"/>
      <c r="AE25" s="169"/>
    </row>
    <row r="26" spans="1:31">
      <c r="A26" s="120" t="s">
        <v>276</v>
      </c>
      <c r="B26" s="118">
        <v>0</v>
      </c>
      <c r="C26" s="118">
        <v>4.1848523748395379E-2</v>
      </c>
      <c r="D26" s="118">
        <v>4.9364021804966692E-2</v>
      </c>
      <c r="E26" s="118">
        <v>1.368647826637942E-2</v>
      </c>
      <c r="F26" s="118">
        <v>1.2636695018226002E-2</v>
      </c>
      <c r="G26" s="118">
        <v>0.10534486582390774</v>
      </c>
      <c r="H26" s="119">
        <v>6.6426096479416885E-2</v>
      </c>
      <c r="I26" s="119">
        <v>7.7089217477986374E-2</v>
      </c>
      <c r="J26" s="119">
        <v>4.3728056176188954E-2</v>
      </c>
      <c r="K26" s="119">
        <v>3.457069991499008E-2</v>
      </c>
      <c r="L26" s="137">
        <v>1.6359331276458347E-2</v>
      </c>
      <c r="M26" s="119">
        <v>3.4205088006841015E-3</v>
      </c>
      <c r="N26" s="137">
        <v>2.193705641981504E-2</v>
      </c>
      <c r="O26" s="119">
        <v>2.0541745003829819E-2</v>
      </c>
      <c r="P26" s="119">
        <v>1.9516059340342794E-2</v>
      </c>
      <c r="Q26" s="119">
        <v>1.7580238009376126E-2</v>
      </c>
      <c r="R26" s="119">
        <v>1.7597689739193217E-2</v>
      </c>
      <c r="S26" s="119">
        <v>4.738025246411897E-2</v>
      </c>
      <c r="T26" s="119">
        <v>1.6845196959225987E-2</v>
      </c>
      <c r="U26" s="119">
        <v>1.7117275280898875E-2</v>
      </c>
      <c r="V26" s="118">
        <f>'[2]2020'!L32</f>
        <v>1.6099690740403856E-2</v>
      </c>
      <c r="W26" s="118">
        <v>8.5000000000000006E-2</v>
      </c>
      <c r="X26" s="119">
        <f>'[2]2022'!L32</f>
        <v>1.8573955640223162E-2</v>
      </c>
      <c r="Y26" s="119">
        <f>'[2]2022'!M32</f>
        <v>2.001516300227445E-2</v>
      </c>
      <c r="Z26" s="119">
        <f>'[2]2022'!N32</f>
        <v>1.737691352916839E-2</v>
      </c>
      <c r="AA26" s="119">
        <v>1.7999999999999999E-2</v>
      </c>
      <c r="AB26" s="119">
        <v>2.1999999999999999E-2</v>
      </c>
      <c r="AC26" s="120" t="s">
        <v>276</v>
      </c>
      <c r="AD26" s="168"/>
      <c r="AE26" s="169"/>
    </row>
    <row r="27" spans="1:31">
      <c r="A27" s="120" t="s">
        <v>277</v>
      </c>
      <c r="B27" s="118">
        <v>0.10133197836896163</v>
      </c>
      <c r="C27" s="118">
        <v>0.15342826373100396</v>
      </c>
      <c r="D27" s="118">
        <v>0.15992319297764365</v>
      </c>
      <c r="E27" s="118">
        <v>0.15472108388391737</v>
      </c>
      <c r="F27" s="118">
        <v>0.15417777623878942</v>
      </c>
      <c r="G27" s="118">
        <v>0.15937564529178189</v>
      </c>
      <c r="H27" s="119">
        <v>0.16469422043010754</v>
      </c>
      <c r="I27" s="119">
        <v>0.1722719707057257</v>
      </c>
      <c r="J27" s="119">
        <v>0.19083548030916453</v>
      </c>
      <c r="K27" s="119">
        <v>0.1778753498349282</v>
      </c>
      <c r="L27" s="137">
        <v>0.15176783677607397</v>
      </c>
      <c r="M27" s="119">
        <v>0.13169522987995416</v>
      </c>
      <c r="N27" s="137">
        <v>0.13311155774250932</v>
      </c>
      <c r="O27" s="119">
        <v>0.11836286013753612</v>
      </c>
      <c r="P27" s="119">
        <v>9.5830138290277381E-2</v>
      </c>
      <c r="Q27" s="119">
        <v>0.14205234024434182</v>
      </c>
      <c r="R27" s="119">
        <v>0.11177644710578842</v>
      </c>
      <c r="S27" s="119">
        <v>0.11457714744821323</v>
      </c>
      <c r="T27" s="119">
        <v>0.12034096031879858</v>
      </c>
      <c r="U27" s="119">
        <v>0.10107199612142106</v>
      </c>
      <c r="V27" s="118">
        <f>'[2]2020'!L33</f>
        <v>0.10714651551883089</v>
      </c>
      <c r="W27" s="118">
        <v>0.11700000000000001</v>
      </c>
      <c r="X27" s="119">
        <f>'[2]2022'!L33</f>
        <v>0.13899564857533867</v>
      </c>
      <c r="Y27" s="119">
        <f>'[2]2022'!M33</f>
        <v>8.7332453642614077E-2</v>
      </c>
      <c r="Z27" s="119">
        <f>'[2]2022'!N33</f>
        <v>8.9730922656423129E-2</v>
      </c>
      <c r="AA27" s="119">
        <v>9.5000000000000001E-2</v>
      </c>
      <c r="AB27" s="119">
        <v>9.1999999999999998E-2</v>
      </c>
      <c r="AC27" s="120" t="s">
        <v>277</v>
      </c>
      <c r="AD27" s="168"/>
      <c r="AE27" s="169"/>
    </row>
    <row r="28" spans="1:31">
      <c r="A28" s="120" t="s">
        <v>278</v>
      </c>
      <c r="B28" s="118">
        <v>5.1028273671877407E-2</v>
      </c>
      <c r="C28" s="118">
        <v>0.12817917370965842</v>
      </c>
      <c r="D28" s="118">
        <v>0.12852975671367997</v>
      </c>
      <c r="E28" s="118">
        <v>6.5402514659951422E-2</v>
      </c>
      <c r="F28" s="118">
        <v>5.4003221571493745E-2</v>
      </c>
      <c r="G28" s="118">
        <v>6.1553949265832894E-2</v>
      </c>
      <c r="H28" s="119">
        <v>7.0706460274019917E-2</v>
      </c>
      <c r="I28" s="119">
        <v>7.1378183708324064E-2</v>
      </c>
      <c r="J28" s="119">
        <v>7.5156276625321747E-2</v>
      </c>
      <c r="K28" s="119">
        <v>8.0235472625827087E-2</v>
      </c>
      <c r="L28" s="137">
        <v>9.4762795131250924E-2</v>
      </c>
      <c r="M28" s="119">
        <v>4.9611814189627373E-2</v>
      </c>
      <c r="N28" s="137">
        <v>3.1739500984512302E-2</v>
      </c>
      <c r="O28" s="119">
        <v>5.6426922895765626E-2</v>
      </c>
      <c r="P28" s="119">
        <v>2.5493844265864381E-2</v>
      </c>
      <c r="Q28" s="119">
        <v>3.1016637729042697E-2</v>
      </c>
      <c r="R28" s="119">
        <v>3.6857256422918948E-2</v>
      </c>
      <c r="S28" s="119">
        <v>8.0798926604208843E-2</v>
      </c>
      <c r="T28" s="119">
        <v>8.7506554798112229E-2</v>
      </c>
      <c r="U28" s="119">
        <v>5.7970027247956399E-2</v>
      </c>
      <c r="V28" s="118">
        <f>'[2]2020'!L34</f>
        <v>7.8098917017313918E-2</v>
      </c>
      <c r="W28" s="118">
        <v>8.1000000000000003E-2</v>
      </c>
      <c r="X28" s="119">
        <f>'[2]2022'!L34</f>
        <v>0.11569010293253465</v>
      </c>
      <c r="Y28" s="119">
        <f>'[2]2022'!M34</f>
        <v>7.2139117026630548E-2</v>
      </c>
      <c r="Z28" s="119">
        <f>'[2]2022'!N34</f>
        <v>7.5218506306589203E-2</v>
      </c>
      <c r="AA28" s="119">
        <v>7.6999999999999999E-2</v>
      </c>
      <c r="AB28" s="119">
        <v>0.09</v>
      </c>
      <c r="AC28" s="120" t="s">
        <v>278</v>
      </c>
      <c r="AD28" s="168"/>
      <c r="AE28" s="169"/>
    </row>
    <row r="29" spans="1:31">
      <c r="A29" s="120" t="s">
        <v>279</v>
      </c>
      <c r="B29" s="118">
        <v>0</v>
      </c>
      <c r="C29" s="118">
        <v>1.930737693001076E-2</v>
      </c>
      <c r="D29" s="118">
        <v>3.4169403238591328E-2</v>
      </c>
      <c r="E29" s="118">
        <v>2.5280898876404494E-2</v>
      </c>
      <c r="F29" s="118">
        <v>2.4128190913650645E-2</v>
      </c>
      <c r="G29" s="118">
        <v>2.3913756195398532E-2</v>
      </c>
      <c r="H29" s="119">
        <v>1.546444101816033E-2</v>
      </c>
      <c r="I29" s="119">
        <v>1.2064228970202338E-2</v>
      </c>
      <c r="J29" s="119">
        <v>1.4296552705201762E-2</v>
      </c>
      <c r="K29" s="119">
        <v>1.5547029292487675E-2</v>
      </c>
      <c r="L29" s="137">
        <v>2.2119837333396015E-2</v>
      </c>
      <c r="M29" s="119">
        <v>4.8856053384175408E-3</v>
      </c>
      <c r="N29" s="137">
        <v>3.096545980292156E-2</v>
      </c>
      <c r="O29" s="119">
        <v>3.0793340253932763E-2</v>
      </c>
      <c r="P29" s="119">
        <v>5.293775802995266E-2</v>
      </c>
      <c r="Q29" s="119">
        <v>5.0859899328859058E-2</v>
      </c>
      <c r="R29" s="119">
        <v>6.3239913758217137E-2</v>
      </c>
      <c r="S29" s="119">
        <v>7.1192544098676189E-2</v>
      </c>
      <c r="T29" s="119">
        <v>7.5373555301927145E-2</v>
      </c>
      <c r="U29" s="119">
        <v>8.750222651975878E-2</v>
      </c>
      <c r="V29" s="118">
        <f>'[2]2020'!L35</f>
        <v>7.3130827682731214E-2</v>
      </c>
      <c r="W29" s="118">
        <v>0.09</v>
      </c>
      <c r="X29" s="119">
        <f>'[2]2022'!L35</f>
        <v>0.14137922247797982</v>
      </c>
      <c r="Y29" s="119">
        <f>'[2]2022'!M35</f>
        <v>8.1923968982370907E-2</v>
      </c>
      <c r="Z29" s="119">
        <f>'[2]2022'!N35</f>
        <v>6.4199858590619843E-2</v>
      </c>
      <c r="AA29" s="119">
        <v>5.3999999999999999E-2</v>
      </c>
      <c r="AB29" s="119">
        <v>6.7000000000000004E-2</v>
      </c>
      <c r="AC29" s="120" t="s">
        <v>279</v>
      </c>
      <c r="AD29" s="168"/>
      <c r="AE29" s="169"/>
    </row>
    <row r="30" spans="1:31">
      <c r="A30" s="120" t="s">
        <v>280</v>
      </c>
      <c r="B30" s="118">
        <v>0.15849486887115166</v>
      </c>
      <c r="C30" s="118">
        <v>0.21098901098901099</v>
      </c>
      <c r="D30" s="118">
        <v>0.21597300337457817</v>
      </c>
      <c r="E30" s="118">
        <v>0.17339149400218101</v>
      </c>
      <c r="F30" s="118">
        <v>0.175303197353914</v>
      </c>
      <c r="G30" s="118">
        <v>0.18288770053475936</v>
      </c>
      <c r="H30" s="119">
        <v>0.1900600764609503</v>
      </c>
      <c r="I30" s="119">
        <v>0.15400100654252641</v>
      </c>
      <c r="J30" s="119">
        <v>0.14573643410852713</v>
      </c>
      <c r="K30" s="119">
        <v>0.11602051282051283</v>
      </c>
      <c r="L30" s="137">
        <v>0.2249876733766373</v>
      </c>
      <c r="M30" s="119">
        <v>0.18412698412698414</v>
      </c>
      <c r="N30" s="137">
        <v>0.15418610360913332</v>
      </c>
      <c r="O30" s="119">
        <v>0.15832791856183667</v>
      </c>
      <c r="P30" s="119">
        <v>3.0593068484769025E-2</v>
      </c>
      <c r="Q30" s="119">
        <v>7.3514045116479201E-2</v>
      </c>
      <c r="R30" s="119">
        <v>8.8082901554404153E-2</v>
      </c>
      <c r="S30" s="119">
        <v>7.6433654248639599E-2</v>
      </c>
      <c r="T30" s="119">
        <v>7.8086803469903751E-2</v>
      </c>
      <c r="U30" s="119">
        <v>6.9098200737047477E-2</v>
      </c>
      <c r="V30" s="118">
        <f>'[2]2020'!L36</f>
        <v>7.7642924277716477E-2</v>
      </c>
      <c r="W30" s="118">
        <v>8.1000000000000003E-2</v>
      </c>
      <c r="X30" s="119">
        <f>'[2]2022'!L36</f>
        <v>9.4167606343417865E-2</v>
      </c>
      <c r="Y30" s="119">
        <f>'[2]2022'!M36</f>
        <v>5.9404372161791112E-2</v>
      </c>
      <c r="Z30" s="119">
        <f>'[2]2022'!N36</f>
        <v>6.0395388476559876E-2</v>
      </c>
      <c r="AA30" s="119">
        <v>0.06</v>
      </c>
      <c r="AB30" s="119">
        <v>0.1</v>
      </c>
      <c r="AC30" s="120" t="s">
        <v>280</v>
      </c>
      <c r="AD30" s="168"/>
      <c r="AE30" s="169"/>
    </row>
    <row r="31" spans="1:31">
      <c r="A31" s="120" t="s">
        <v>281</v>
      </c>
      <c r="B31" s="118">
        <v>9.4925171598964769E-2</v>
      </c>
      <c r="C31" s="118">
        <v>4.5980421239988134E-2</v>
      </c>
      <c r="D31" s="118">
        <v>8.5102040816326538E-2</v>
      </c>
      <c r="E31" s="118">
        <v>6.9099274583557233E-2</v>
      </c>
      <c r="F31" s="118">
        <v>6.3260003996986877E-2</v>
      </c>
      <c r="G31" s="118">
        <v>7.4293475592793201E-2</v>
      </c>
      <c r="H31" s="119">
        <v>6.5429473750039088E-2</v>
      </c>
      <c r="I31" s="119">
        <v>6.6929259935312388E-2</v>
      </c>
      <c r="J31" s="119">
        <v>7.5490439533151238E-2</v>
      </c>
      <c r="K31" s="119">
        <v>9.7750455988650939E-2</v>
      </c>
      <c r="L31" s="137">
        <v>6.3650349650349644E-2</v>
      </c>
      <c r="M31" s="119">
        <v>7.830981319846643E-2</v>
      </c>
      <c r="N31" s="137">
        <v>3.6477331943720687E-2</v>
      </c>
      <c r="O31" s="119">
        <v>3.561308853782557E-2</v>
      </c>
      <c r="P31" s="119">
        <v>4.654287808453457E-2</v>
      </c>
      <c r="Q31" s="119">
        <v>8.7991083867372533E-2</v>
      </c>
      <c r="R31" s="119">
        <v>8.0907396696870373E-2</v>
      </c>
      <c r="S31" s="119">
        <v>8.8847826923817222E-2</v>
      </c>
      <c r="T31" s="119">
        <v>0.10445285022231071</v>
      </c>
      <c r="U31" s="119">
        <v>6.3385697022959459E-2</v>
      </c>
      <c r="V31" s="118">
        <f>'[2]2020'!L37</f>
        <v>9.0241267554915378E-2</v>
      </c>
      <c r="W31" s="118">
        <v>9.1999999999999998E-2</v>
      </c>
      <c r="X31" s="119">
        <f>'[2]2022'!L37</f>
        <v>0.19345856252710383</v>
      </c>
      <c r="Y31" s="119">
        <f>'[2]2022'!M37</f>
        <v>7.6298986585437295E-2</v>
      </c>
      <c r="Z31" s="119">
        <f>'[2]2022'!N37</f>
        <v>9.136966126656848E-2</v>
      </c>
      <c r="AA31" s="119">
        <v>9.0999999999999998E-2</v>
      </c>
      <c r="AB31" s="119">
        <v>0.14299999999999999</v>
      </c>
      <c r="AC31" s="120" t="s">
        <v>281</v>
      </c>
      <c r="AD31" s="168"/>
      <c r="AE31" s="169"/>
    </row>
    <row r="32" spans="1:31">
      <c r="A32" s="120" t="s">
        <v>282</v>
      </c>
      <c r="B32" s="118">
        <v>1</v>
      </c>
      <c r="C32" s="118">
        <v>5.9885867740852639E-2</v>
      </c>
      <c r="D32" s="118">
        <v>5.6618771018037292E-2</v>
      </c>
      <c r="E32" s="118">
        <v>4.076596838452641E-2</v>
      </c>
      <c r="F32" s="118">
        <v>3.9312889093843673E-2</v>
      </c>
      <c r="G32" s="118">
        <v>3.6594604044053375E-2</v>
      </c>
      <c r="H32" s="119">
        <v>3.8459823419245517E-2</v>
      </c>
      <c r="I32" s="119">
        <v>4.7502131287297529E-2</v>
      </c>
      <c r="J32" s="119">
        <v>8.1551583128870189E-2</v>
      </c>
      <c r="K32" s="119">
        <v>6.8831318364997118E-2</v>
      </c>
      <c r="L32" s="137">
        <v>4.4002838892831797E-2</v>
      </c>
      <c r="M32" s="119">
        <v>5.5868292268959861E-2</v>
      </c>
      <c r="N32" s="137">
        <v>2.8184625128651733E-2</v>
      </c>
      <c r="O32" s="119">
        <v>6.4954033851705464E-2</v>
      </c>
      <c r="P32" s="119">
        <v>6.976825719594712E-2</v>
      </c>
      <c r="Q32" s="119">
        <v>0.10864708988262052</v>
      </c>
      <c r="R32" s="119">
        <v>7.5876989646113419E-2</v>
      </c>
      <c r="S32" s="119">
        <v>0.11586342022890732</v>
      </c>
      <c r="T32" s="119">
        <v>0.10710072595281307</v>
      </c>
      <c r="U32" s="119">
        <v>0.12274167804020449</v>
      </c>
      <c r="V32" s="118">
        <f>'[2]2020'!L40</f>
        <v>0.14344415390362344</v>
      </c>
      <c r="W32" s="118">
        <v>0.14699999999999999</v>
      </c>
      <c r="X32" s="119">
        <f>'[2]2022'!L40</f>
        <v>0.18749604605554501</v>
      </c>
      <c r="Y32" s="119">
        <f>'[2]2022'!M40</f>
        <v>9.3655410983136136E-2</v>
      </c>
      <c r="Z32" s="119">
        <f>'[2]2022'!N40</f>
        <v>7.1468604798322233E-2</v>
      </c>
      <c r="AA32" s="119">
        <v>7.0999999999999994E-2</v>
      </c>
      <c r="AB32" s="119">
        <v>0.08</v>
      </c>
      <c r="AC32" s="120" t="s">
        <v>282</v>
      </c>
      <c r="AD32" s="168"/>
      <c r="AE32" s="169"/>
    </row>
    <row r="33" spans="1:31">
      <c r="A33" s="120" t="s">
        <v>283</v>
      </c>
      <c r="B33" s="118">
        <v>0.97482587899639173</v>
      </c>
      <c r="C33" s="118">
        <v>0.10588927773462212</v>
      </c>
      <c r="D33" s="118">
        <v>9.8755967247320664E-2</v>
      </c>
      <c r="E33" s="118">
        <v>0.10554775704884381</v>
      </c>
      <c r="F33" s="118">
        <v>0.11098727286103142</v>
      </c>
      <c r="G33" s="118">
        <v>0.12661281374931549</v>
      </c>
      <c r="H33" s="119">
        <v>0.10651846367662912</v>
      </c>
      <c r="I33" s="119">
        <v>9.6929066174165565E-2</v>
      </c>
      <c r="J33" s="119">
        <v>9.1256208374289952E-2</v>
      </c>
      <c r="K33" s="119">
        <v>9.2849367150307907E-2</v>
      </c>
      <c r="L33" s="137">
        <v>9.7286003817045996E-2</v>
      </c>
      <c r="M33" s="119">
        <v>7.9841881370896525E-2</v>
      </c>
      <c r="N33" s="137">
        <v>0.10702744059106324</v>
      </c>
      <c r="O33" s="119">
        <v>8.8171898565680126E-2</v>
      </c>
      <c r="P33" s="119">
        <v>0.10633349049190634</v>
      </c>
      <c r="Q33" s="119">
        <v>9.7369145212177072E-2</v>
      </c>
      <c r="R33" s="119">
        <v>0.10879626628638102</v>
      </c>
      <c r="S33" s="119">
        <v>0.1235500856109273</v>
      </c>
      <c r="T33" s="119">
        <v>0.10951381536994731</v>
      </c>
      <c r="U33" s="119">
        <v>0.10710539882317388</v>
      </c>
      <c r="V33" s="118">
        <f>'[2]2020'!L41</f>
        <v>9.6786758645606333E-2</v>
      </c>
      <c r="W33" s="118">
        <v>0.1</v>
      </c>
      <c r="X33" s="119">
        <f>'[2]2022'!L41</f>
        <v>0.12205725203199379</v>
      </c>
      <c r="Y33" s="119">
        <f>'[2]2022'!M41</f>
        <v>8.0820441232340542E-2</v>
      </c>
      <c r="Z33" s="119">
        <f>'[2]2022'!N41</f>
        <v>7.5940813937474178E-2</v>
      </c>
      <c r="AA33" s="119">
        <v>7.1999999999999995E-2</v>
      </c>
      <c r="AB33" s="119">
        <v>8.1000000000000003E-2</v>
      </c>
      <c r="AC33" s="120" t="s">
        <v>283</v>
      </c>
      <c r="AD33" s="168"/>
      <c r="AE33" s="169"/>
    </row>
    <row r="34" spans="1:31">
      <c r="A34" s="120" t="s">
        <v>284</v>
      </c>
      <c r="B34" s="118">
        <v>5.6232939035486804E-2</v>
      </c>
      <c r="C34" s="118">
        <v>5.9866962305986697E-2</v>
      </c>
      <c r="D34" s="118">
        <v>2.3368503321610001E-2</v>
      </c>
      <c r="E34" s="118">
        <v>2.6737967914438502E-2</v>
      </c>
      <c r="F34" s="118">
        <v>2.8936782452946532E-2</v>
      </c>
      <c r="G34" s="118">
        <v>3.1117760851166729E-2</v>
      </c>
      <c r="H34" s="119">
        <v>2.5080401579906333E-2</v>
      </c>
      <c r="I34" s="119">
        <v>2.4304107909258126E-2</v>
      </c>
      <c r="J34" s="119">
        <v>2.0983262378258587E-2</v>
      </c>
      <c r="K34" s="119">
        <v>9.5667121095370771E-3</v>
      </c>
      <c r="L34" s="137">
        <v>2.0880847102629743E-2</v>
      </c>
      <c r="M34" s="119">
        <v>1.8795707743831592E-2</v>
      </c>
      <c r="N34" s="137">
        <v>6.8932446202721338E-3</v>
      </c>
      <c r="O34" s="119">
        <v>0</v>
      </c>
      <c r="P34" s="119">
        <v>2.6976289261543804E-2</v>
      </c>
      <c r="Q34" s="119">
        <v>2.1876035797149487E-2</v>
      </c>
      <c r="R34" s="119">
        <v>1.8716432485216733E-2</v>
      </c>
      <c r="S34" s="119">
        <v>3.7926542276012776E-2</v>
      </c>
      <c r="T34" s="119">
        <v>2.9257175707305055E-2</v>
      </c>
      <c r="U34" s="119">
        <v>4.4338264443841681E-2</v>
      </c>
      <c r="V34" s="118">
        <f>'[2]2020'!L42</f>
        <v>4.0288469672616532E-2</v>
      </c>
      <c r="W34" s="118">
        <v>4.1000000000000002E-2</v>
      </c>
      <c r="X34" s="119">
        <f>'[2]2022'!L42</f>
        <v>8.6831558919969229E-2</v>
      </c>
      <c r="Y34" s="119">
        <f>'[2]2022'!M42</f>
        <v>4.0868004896781877E-2</v>
      </c>
      <c r="Z34" s="119">
        <f>'[2]2022'!N42</f>
        <v>2.8639456931052534E-2</v>
      </c>
      <c r="AA34" s="119">
        <v>2.5999999999999999E-2</v>
      </c>
      <c r="AB34" s="119">
        <v>3.5000000000000003E-2</v>
      </c>
      <c r="AC34" s="120" t="s">
        <v>284</v>
      </c>
      <c r="AD34" s="168"/>
      <c r="AE34" s="169"/>
    </row>
    <row r="35" spans="1:31">
      <c r="A35" s="120" t="s">
        <v>285</v>
      </c>
      <c r="B35" s="118">
        <v>6.748297657943754E-2</v>
      </c>
      <c r="C35" s="118">
        <v>5.6662380812954313E-2</v>
      </c>
      <c r="D35" s="118">
        <v>3.7280751514601439E-2</v>
      </c>
      <c r="E35" s="118">
        <v>1.8228029069536553E-2</v>
      </c>
      <c r="F35" s="118">
        <v>2.4920443608175014E-2</v>
      </c>
      <c r="G35" s="118">
        <v>1.2237315289826665E-2</v>
      </c>
      <c r="H35" s="119">
        <v>1.7455745717391478E-2</v>
      </c>
      <c r="I35" s="119">
        <v>2.8659091675376787E-2</v>
      </c>
      <c r="J35" s="119">
        <v>2.8357257035829038E-2</v>
      </c>
      <c r="K35" s="119">
        <v>1.6920072959354601E-3</v>
      </c>
      <c r="L35" s="137">
        <v>4.3971230252206409E-3</v>
      </c>
      <c r="M35" s="119">
        <v>1.6526742563400303E-2</v>
      </c>
      <c r="N35" s="137">
        <v>1.4326508411360194E-2</v>
      </c>
      <c r="O35" s="119">
        <v>2.038103891584666E-2</v>
      </c>
      <c r="P35" s="119">
        <v>5.6751057181658585E-2</v>
      </c>
      <c r="Q35" s="119">
        <v>5.0023511861328668E-2</v>
      </c>
      <c r="R35" s="119">
        <v>5.0931568866446113E-2</v>
      </c>
      <c r="S35" s="119">
        <v>4.3380088949709204E-2</v>
      </c>
      <c r="T35" s="119">
        <v>7.055858882822344E-2</v>
      </c>
      <c r="U35" s="119">
        <v>5.1791169119688965E-2</v>
      </c>
      <c r="V35" s="118">
        <f>'[2]2020'!L44</f>
        <v>6.7985573829370122E-2</v>
      </c>
      <c r="W35" s="118">
        <v>0.08</v>
      </c>
      <c r="X35" s="119">
        <f>'[2]2022'!L44</f>
        <v>0.10418443691662808</v>
      </c>
      <c r="Y35" s="119">
        <f>'[2]2022'!M44</f>
        <v>8.1588555249236278E-2</v>
      </c>
      <c r="Z35" s="119">
        <f>'[2]2022'!N44</f>
        <v>8.147460484205897E-2</v>
      </c>
      <c r="AA35" s="119">
        <v>0.10199999999999999</v>
      </c>
      <c r="AB35" s="119">
        <v>0.121</v>
      </c>
      <c r="AC35" s="120" t="s">
        <v>285</v>
      </c>
      <c r="AD35" s="168"/>
      <c r="AE35" s="169"/>
    </row>
    <row r="36" spans="1:31">
      <c r="A36" s="120" t="s">
        <v>286</v>
      </c>
      <c r="B36" s="118">
        <v>7.3539006431167869E-2</v>
      </c>
      <c r="C36" s="118">
        <v>0.14013280135970158</v>
      </c>
      <c r="D36" s="118">
        <v>0.13962156981078488</v>
      </c>
      <c r="E36" s="118">
        <v>7.6166949276547394E-2</v>
      </c>
      <c r="F36" s="118">
        <v>9.5185002466699559E-2</v>
      </c>
      <c r="G36" s="118">
        <v>8.952164009111617E-2</v>
      </c>
      <c r="H36" s="119">
        <v>7.9619912809669249E-2</v>
      </c>
      <c r="I36" s="119">
        <v>9.0520717925991576E-2</v>
      </c>
      <c r="J36" s="119">
        <v>0.1339404709018214</v>
      </c>
      <c r="K36" s="119">
        <v>0.13788596935253786</v>
      </c>
      <c r="L36" s="137">
        <v>9.5510657799793286E-2</v>
      </c>
      <c r="M36" s="119">
        <v>7.5665859564164648E-2</v>
      </c>
      <c r="N36" s="137">
        <v>9.2026877946043528E-2</v>
      </c>
      <c r="O36" s="119">
        <v>4.7082585278276481E-2</v>
      </c>
      <c r="P36" s="119">
        <v>6.1189747741098317E-2</v>
      </c>
      <c r="Q36" s="119">
        <v>6.155499820852741E-2</v>
      </c>
      <c r="R36" s="119">
        <v>5.6966102149816157E-2</v>
      </c>
      <c r="S36" s="119">
        <v>7.4675758791282257E-2</v>
      </c>
      <c r="T36" s="119">
        <v>7.7985084600785862E-2</v>
      </c>
      <c r="U36" s="119">
        <v>7.5601101578222654E-2</v>
      </c>
      <c r="V36" s="118">
        <f>'[2]2020'!L5</f>
        <v>4.5853560379304277E-2</v>
      </c>
      <c r="W36" s="118">
        <v>0.06</v>
      </c>
      <c r="X36" s="119">
        <f>'[2]2022'!L5</f>
        <v>3.6488805275888443E-2</v>
      </c>
      <c r="Y36" s="119">
        <f>'[2]2022'!M5</f>
        <v>3.0019836429018468E-2</v>
      </c>
      <c r="Z36" s="119">
        <f>'[2]2022'!N5</f>
        <v>6.2912763845124536E-2</v>
      </c>
      <c r="AA36" s="119">
        <v>4.1000000000000002E-2</v>
      </c>
      <c r="AB36" s="119">
        <v>7.0999999999999994E-2</v>
      </c>
      <c r="AC36" s="120" t="s">
        <v>286</v>
      </c>
      <c r="AD36" s="168"/>
      <c r="AE36" s="169"/>
    </row>
    <row r="37" spans="1:31">
      <c r="A37" s="120" t="s">
        <v>287</v>
      </c>
      <c r="B37" s="118">
        <v>0.19387755102040816</v>
      </c>
      <c r="C37" s="118">
        <v>9.7095677513355988E-2</v>
      </c>
      <c r="D37" s="118">
        <v>7.3109578377595533E-2</v>
      </c>
      <c r="E37" s="118">
        <v>8.0684596577017112E-2</v>
      </c>
      <c r="F37" s="118">
        <v>6.1188118811881187E-2</v>
      </c>
      <c r="G37" s="118">
        <v>0</v>
      </c>
      <c r="H37" s="119">
        <v>0</v>
      </c>
      <c r="I37" s="119">
        <v>0</v>
      </c>
      <c r="J37" s="119">
        <v>0</v>
      </c>
      <c r="K37" s="119">
        <v>0</v>
      </c>
      <c r="L37" s="137">
        <v>0</v>
      </c>
      <c r="M37" s="119">
        <v>0</v>
      </c>
      <c r="N37" s="137">
        <v>0</v>
      </c>
      <c r="O37" s="119">
        <v>0</v>
      </c>
      <c r="P37" s="119">
        <v>0</v>
      </c>
      <c r="Q37" s="119">
        <v>1.1413306681719894E-2</v>
      </c>
      <c r="R37" s="119">
        <v>4.0210811566933909E-2</v>
      </c>
      <c r="S37" s="119">
        <v>7.2646411041333958E-2</v>
      </c>
      <c r="T37" s="119">
        <v>8.3754978451798259E-2</v>
      </c>
      <c r="U37" s="119">
        <v>0.10818508698080993</v>
      </c>
      <c r="V37" s="118">
        <f>'[2]2020'!L38</f>
        <v>0.12625276584667447</v>
      </c>
      <c r="W37" s="118">
        <v>0.128</v>
      </c>
      <c r="X37" s="119">
        <f>'[2]2022'!L38</f>
        <v>0.14523216864878152</v>
      </c>
      <c r="Y37" s="119">
        <f>'[2]2022'!M38</f>
        <v>0.12037305822894104</v>
      </c>
      <c r="Z37" s="119">
        <f>'[2]2022'!N38</f>
        <v>0.11102746693794506</v>
      </c>
      <c r="AA37" s="119">
        <v>9.4E-2</v>
      </c>
      <c r="AB37" s="119">
        <v>0.152</v>
      </c>
      <c r="AC37" s="120" t="s">
        <v>287</v>
      </c>
      <c r="AD37" s="168"/>
      <c r="AE37" s="169"/>
    </row>
    <row r="38" spans="1:31">
      <c r="A38" s="121" t="s">
        <v>288</v>
      </c>
      <c r="B38" s="122">
        <v>0.20202578268876611</v>
      </c>
      <c r="C38" s="122">
        <v>0.30837004405286345</v>
      </c>
      <c r="D38" s="122">
        <v>0.30793157076205285</v>
      </c>
      <c r="E38" s="122">
        <v>0.34087665647298671</v>
      </c>
      <c r="F38" s="122">
        <v>0.31338724168912852</v>
      </c>
      <c r="G38" s="122">
        <v>0.32556962025316455</v>
      </c>
      <c r="H38" s="122">
        <v>0.25254472547809992</v>
      </c>
      <c r="I38" s="122">
        <v>0.36169371912491177</v>
      </c>
      <c r="J38" s="122">
        <v>0.39117346516059542</v>
      </c>
      <c r="K38" s="122">
        <v>0.44803566453050997</v>
      </c>
      <c r="L38" s="122">
        <v>0.41639053254437874</v>
      </c>
      <c r="M38" s="122">
        <v>0.28444859813084111</v>
      </c>
      <c r="N38" s="122">
        <v>0.29914529914529914</v>
      </c>
      <c r="O38" s="122">
        <v>0.14353982300884954</v>
      </c>
      <c r="P38" s="122">
        <v>4.0322580645161289E-2</v>
      </c>
      <c r="Q38" s="122">
        <v>0</v>
      </c>
      <c r="R38" s="122">
        <v>0</v>
      </c>
      <c r="S38" s="122">
        <v>0</v>
      </c>
      <c r="T38" s="122">
        <v>0</v>
      </c>
      <c r="U38" s="122">
        <v>0</v>
      </c>
      <c r="V38" s="122">
        <f>'[2]2020'!L7</f>
        <v>0</v>
      </c>
      <c r="W38" s="122">
        <v>0</v>
      </c>
      <c r="X38" s="122">
        <f>'[2]2022'!L7</f>
        <v>0</v>
      </c>
      <c r="Y38" s="122">
        <f>'[2]2022'!M7</f>
        <v>0</v>
      </c>
      <c r="Z38" s="122">
        <f>'[2]2022'!N7</f>
        <v>0</v>
      </c>
      <c r="AA38" s="122">
        <v>2.5999999999999999E-2</v>
      </c>
      <c r="AB38" s="119">
        <v>0</v>
      </c>
      <c r="AC38" s="120" t="s">
        <v>288</v>
      </c>
      <c r="AD38" s="168"/>
      <c r="AE38" s="169"/>
    </row>
    <row r="39" spans="1:31">
      <c r="A39" s="121" t="s">
        <v>289</v>
      </c>
      <c r="B39" s="122">
        <v>9.947643979057591E-2</v>
      </c>
      <c r="C39" s="122">
        <v>0.10546659304251796</v>
      </c>
      <c r="D39" s="122">
        <v>9.9473684210526311E-2</v>
      </c>
      <c r="E39" s="122">
        <v>0.1144578313253012</v>
      </c>
      <c r="F39" s="122">
        <v>0.10922205048943844</v>
      </c>
      <c r="G39" s="122">
        <v>0.16489031748717078</v>
      </c>
      <c r="H39" s="122">
        <v>0.17664118112312152</v>
      </c>
      <c r="I39" s="122">
        <v>0.13508075479906467</v>
      </c>
      <c r="J39" s="122">
        <v>0.1461038961038961</v>
      </c>
      <c r="K39" s="122">
        <v>0</v>
      </c>
      <c r="L39" s="122">
        <v>0</v>
      </c>
      <c r="M39" s="122">
        <v>0</v>
      </c>
      <c r="N39" s="122">
        <v>0</v>
      </c>
      <c r="O39" s="122">
        <v>0</v>
      </c>
      <c r="P39" s="122">
        <v>0</v>
      </c>
      <c r="Q39" s="122">
        <v>0</v>
      </c>
      <c r="R39" s="122">
        <v>0</v>
      </c>
      <c r="S39" s="122">
        <v>0</v>
      </c>
      <c r="T39" s="122">
        <v>0</v>
      </c>
      <c r="U39" s="122"/>
      <c r="V39" s="122"/>
      <c r="W39" s="122"/>
      <c r="X39" s="122"/>
      <c r="Y39" s="122"/>
      <c r="Z39" s="122"/>
      <c r="AA39" s="122"/>
      <c r="AB39" s="122"/>
      <c r="AC39" s="123" t="s">
        <v>289</v>
      </c>
      <c r="AD39" s="168"/>
      <c r="AE39" s="169"/>
    </row>
    <row r="40" spans="1:31">
      <c r="A40" s="120" t="s">
        <v>290</v>
      </c>
      <c r="B40" s="118">
        <v>8.7399854333576107E-3</v>
      </c>
      <c r="C40" s="118">
        <v>1.085883514313919E-2</v>
      </c>
      <c r="D40" s="118">
        <v>3.5702256652071405E-2</v>
      </c>
      <c r="E40" s="118">
        <v>3.2059585492227982E-2</v>
      </c>
      <c r="F40" s="118">
        <v>2.8214935105649257E-2</v>
      </c>
      <c r="G40" s="118">
        <v>5.26230821292634E-2</v>
      </c>
      <c r="H40" s="119">
        <v>5.6090126703322966E-2</v>
      </c>
      <c r="I40" s="119">
        <v>7.5998816217815929E-2</v>
      </c>
      <c r="J40" s="119">
        <v>6.8730421964252816E-2</v>
      </c>
      <c r="K40" s="119">
        <v>6.3370248040929986E-2</v>
      </c>
      <c r="L40" s="137">
        <v>2.5443717808539462E-2</v>
      </c>
      <c r="M40" s="119">
        <v>1.5012965743141805E-2</v>
      </c>
      <c r="N40" s="137">
        <v>4.4719236955608602E-2</v>
      </c>
      <c r="O40" s="119">
        <v>7.4455259211338831E-2</v>
      </c>
      <c r="P40" s="119">
        <v>5.7709478828892331E-2</v>
      </c>
      <c r="Q40" s="119">
        <v>6.6138095967390412E-2</v>
      </c>
      <c r="R40" s="119">
        <v>5.5463673951565269E-2</v>
      </c>
      <c r="S40" s="119">
        <v>5.3286496784948803E-2</v>
      </c>
      <c r="T40" s="119">
        <v>4.1424784019746766E-2</v>
      </c>
      <c r="U40" s="119">
        <v>3.921084500252784E-2</v>
      </c>
      <c r="V40" s="118">
        <f>'[2]2020'!L6</f>
        <v>3.0309267740441518E-2</v>
      </c>
      <c r="W40" s="118">
        <v>3.5999999999999997E-2</v>
      </c>
      <c r="X40" s="119">
        <f>'[2]2022'!L6</f>
        <v>4.3653599759152555E-2</v>
      </c>
      <c r="Y40" s="119">
        <f>'[2]2022'!M6</f>
        <v>1.9381677224165641E-2</v>
      </c>
      <c r="Z40" s="119">
        <f>'[2]2022'!N6</f>
        <v>2.0160026740760856E-2</v>
      </c>
      <c r="AA40" s="119">
        <v>1.9E-2</v>
      </c>
      <c r="AB40" s="119">
        <v>8.9999999999999993E-3</v>
      </c>
      <c r="AC40" s="120" t="s">
        <v>290</v>
      </c>
      <c r="AD40" s="168"/>
      <c r="AE40" s="169"/>
    </row>
    <row r="41" spans="1:31">
      <c r="A41" s="121" t="s">
        <v>291</v>
      </c>
      <c r="B41" s="122">
        <v>0</v>
      </c>
      <c r="C41" s="122">
        <v>0</v>
      </c>
      <c r="D41" s="122">
        <v>0</v>
      </c>
      <c r="E41" s="122">
        <v>0</v>
      </c>
      <c r="F41" s="122">
        <v>0</v>
      </c>
      <c r="G41" s="122">
        <v>0</v>
      </c>
      <c r="H41" s="122">
        <v>0</v>
      </c>
      <c r="I41" s="122">
        <v>0</v>
      </c>
      <c r="J41" s="122">
        <v>0</v>
      </c>
      <c r="K41" s="122">
        <v>0</v>
      </c>
      <c r="L41" s="122">
        <v>0</v>
      </c>
      <c r="M41" s="122">
        <v>0</v>
      </c>
      <c r="N41" s="122">
        <v>0</v>
      </c>
      <c r="O41" s="122">
        <v>0</v>
      </c>
      <c r="P41" s="122">
        <v>0</v>
      </c>
      <c r="Q41" s="122">
        <v>0</v>
      </c>
      <c r="R41" s="122">
        <v>0</v>
      </c>
      <c r="S41" s="122">
        <v>0</v>
      </c>
      <c r="T41" s="122">
        <v>0</v>
      </c>
      <c r="U41" s="122">
        <v>0</v>
      </c>
      <c r="V41" s="122">
        <f>'[2]2020'!L21</f>
        <v>0</v>
      </c>
      <c r="W41" s="122">
        <v>0</v>
      </c>
      <c r="X41" s="122">
        <f>'[2]2022'!L21</f>
        <v>0</v>
      </c>
      <c r="Y41" s="122">
        <f>'[2]2022'!M21</f>
        <v>0</v>
      </c>
      <c r="Z41" s="122">
        <f>'[2]2022'!N21</f>
        <v>0</v>
      </c>
      <c r="AA41" s="122">
        <v>0</v>
      </c>
      <c r="AB41" s="122">
        <v>2.5999999999999999E-2</v>
      </c>
      <c r="AC41" s="120" t="s">
        <v>291</v>
      </c>
      <c r="AD41" s="168"/>
      <c r="AE41" s="169"/>
    </row>
    <row r="42" spans="1:31">
      <c r="A42" s="120" t="s">
        <v>292</v>
      </c>
      <c r="B42" s="118">
        <v>3.2060027285129605E-2</v>
      </c>
      <c r="C42" s="118">
        <v>7.9328404189772023E-2</v>
      </c>
      <c r="D42" s="118">
        <v>0.11514812744550026</v>
      </c>
      <c r="E42" s="118">
        <v>5.3509885724650832E-2</v>
      </c>
      <c r="F42" s="118">
        <v>8.326878388845857E-2</v>
      </c>
      <c r="G42" s="118">
        <v>2.8669904433651892E-2</v>
      </c>
      <c r="H42" s="119">
        <v>2.8258184064237184E-2</v>
      </c>
      <c r="I42" s="119">
        <v>2.6893698281349458E-2</v>
      </c>
      <c r="J42" s="119">
        <v>4.5940235436160583E-2</v>
      </c>
      <c r="K42" s="119">
        <v>6.2548108825481091E-2</v>
      </c>
      <c r="L42" s="137">
        <v>7.9236564540431959E-2</v>
      </c>
      <c r="M42" s="119">
        <v>7.7782491868194026E-2</v>
      </c>
      <c r="N42" s="137">
        <v>3.382302699009225E-2</v>
      </c>
      <c r="O42" s="119">
        <v>2.650020611271421E-3</v>
      </c>
      <c r="P42" s="119">
        <v>9.3517173153615477E-2</v>
      </c>
      <c r="Q42" s="119">
        <v>0.10884553322575913</v>
      </c>
      <c r="R42" s="119">
        <v>9.0004205804009543E-2</v>
      </c>
      <c r="S42" s="119">
        <v>7.6360444704505565E-2</v>
      </c>
      <c r="T42" s="119">
        <v>8.6948520955053593E-2</v>
      </c>
      <c r="U42" s="119">
        <v>8.8260221527310986E-2</v>
      </c>
      <c r="V42" s="118">
        <f>'[2]2020'!L43</f>
        <v>9.7737819025522046E-2</v>
      </c>
      <c r="W42" s="118">
        <v>8.3000000000000004E-2</v>
      </c>
      <c r="X42" s="119">
        <f>'[2]2022'!L43</f>
        <v>0.16026129307758005</v>
      </c>
      <c r="Y42" s="119">
        <f>'[2]2022'!M43</f>
        <v>0.10402826855123674</v>
      </c>
      <c r="Z42" s="119">
        <f>'[2]2022'!N43</f>
        <v>6.7931371181475797E-2</v>
      </c>
      <c r="AA42" s="119">
        <v>5.7000000000000002E-2</v>
      </c>
      <c r="AB42" s="119">
        <v>5.5E-2</v>
      </c>
      <c r="AC42" s="120" t="s">
        <v>292</v>
      </c>
      <c r="AD42" s="168"/>
      <c r="AE42" s="169"/>
    </row>
    <row r="43" spans="1:31">
      <c r="A43" s="120" t="s">
        <v>293</v>
      </c>
      <c r="B43" s="118">
        <v>8.5531004989308615E-2</v>
      </c>
      <c r="C43" s="118">
        <v>2.6380984265148979E-2</v>
      </c>
      <c r="D43" s="118">
        <v>2.8135048231511254E-2</v>
      </c>
      <c r="E43" s="118">
        <v>2.5439783491204331E-2</v>
      </c>
      <c r="F43" s="118">
        <v>2.8298073035978977E-2</v>
      </c>
      <c r="G43" s="118">
        <v>3.3211332519994578E-2</v>
      </c>
      <c r="H43" s="119">
        <v>5.8170216848973326E-2</v>
      </c>
      <c r="I43" s="119">
        <v>6.7001453680454612E-2</v>
      </c>
      <c r="J43" s="119">
        <v>6.0143418922044875E-2</v>
      </c>
      <c r="K43" s="119">
        <v>5.178158074313928E-2</v>
      </c>
      <c r="L43" s="137">
        <v>5.1708881760867159E-2</v>
      </c>
      <c r="M43" s="119">
        <v>6.5172206740465893E-2</v>
      </c>
      <c r="N43" s="137">
        <v>5.8084643487541561E-2</v>
      </c>
      <c r="O43" s="119">
        <v>4.67831526721674E-2</v>
      </c>
      <c r="P43" s="119">
        <v>5.512258604957293E-2</v>
      </c>
      <c r="Q43" s="119">
        <v>6.8805068805068814E-2</v>
      </c>
      <c r="R43" s="119">
        <v>8.9885578943856959E-2</v>
      </c>
      <c r="S43" s="119">
        <v>9.4651905268675438E-2</v>
      </c>
      <c r="T43" s="119">
        <v>0.10519325635604707</v>
      </c>
      <c r="U43" s="119">
        <v>8.6391082210868553E-2</v>
      </c>
      <c r="V43" s="118">
        <f>'[2]2020'!L15</f>
        <v>6.955543716332209E-2</v>
      </c>
      <c r="W43" s="118">
        <v>6.8000000000000005E-2</v>
      </c>
      <c r="X43" s="119">
        <f>'[2]2022'!L15</f>
        <v>0.13747317770986409</v>
      </c>
      <c r="Y43" s="119">
        <f>'[2]2022'!M15</f>
        <v>6.8495701561093705E-2</v>
      </c>
      <c r="Z43" s="119">
        <f>'[2]2022'!N15</f>
        <v>6.572209436133486E-2</v>
      </c>
      <c r="AA43" s="119">
        <v>4.4999999999999998E-2</v>
      </c>
      <c r="AB43" s="119">
        <v>8.6999999999999994E-2</v>
      </c>
      <c r="AC43" s="120" t="s">
        <v>293</v>
      </c>
      <c r="AD43" s="168"/>
      <c r="AE43" s="169"/>
    </row>
    <row r="44" spans="1:31">
      <c r="A44" s="120" t="s">
        <v>294</v>
      </c>
      <c r="B44" s="118">
        <v>3.8920601971977165E-2</v>
      </c>
      <c r="C44" s="118">
        <v>2.3912074855190854E-2</v>
      </c>
      <c r="D44" s="118">
        <v>2.036956205441583E-2</v>
      </c>
      <c r="E44" s="118">
        <v>1.8488529014844803E-2</v>
      </c>
      <c r="F44" s="118">
        <v>2.0671311688687157E-2</v>
      </c>
      <c r="G44" s="118">
        <v>1.8230200385186492E-2</v>
      </c>
      <c r="H44" s="119">
        <v>1.001763668430335E-2</v>
      </c>
      <c r="I44" s="119">
        <v>0</v>
      </c>
      <c r="J44" s="119">
        <v>7.0500414708321813E-3</v>
      </c>
      <c r="K44" s="119">
        <v>6.6074443873430739E-3</v>
      </c>
      <c r="L44" s="137">
        <v>0</v>
      </c>
      <c r="M44" s="119">
        <v>0</v>
      </c>
      <c r="N44" s="137">
        <v>0</v>
      </c>
      <c r="O44" s="119">
        <v>2.4445229106119454E-3</v>
      </c>
      <c r="P44" s="119">
        <v>2.6101759031586909E-2</v>
      </c>
      <c r="Q44" s="119">
        <v>4.5047646549234759E-2</v>
      </c>
      <c r="R44" s="119">
        <v>4.6581236554110936E-2</v>
      </c>
      <c r="S44" s="119">
        <v>5.1564144264804365E-2</v>
      </c>
      <c r="T44" s="119">
        <v>6.3856045550645821E-2</v>
      </c>
      <c r="U44" s="119">
        <v>6.156552330694811E-2</v>
      </c>
      <c r="V44" s="118">
        <f>'[2]2020'!L39</f>
        <v>4.1542040545031571E-2</v>
      </c>
      <c r="W44" s="118">
        <v>4.2999999999999997E-2</v>
      </c>
      <c r="X44" s="119">
        <f>'[2]2022'!L39</f>
        <v>9.3185920577617334E-2</v>
      </c>
      <c r="Y44" s="119">
        <f>'[2]2022'!M39</f>
        <v>8.0238547031715901E-2</v>
      </c>
      <c r="Z44" s="119">
        <f>'[2]2022'!N39</f>
        <v>7.7505074737036356E-2</v>
      </c>
      <c r="AA44" s="119">
        <v>5.1999999999999998E-2</v>
      </c>
      <c r="AB44" s="119">
        <v>7.3999999999999996E-2</v>
      </c>
      <c r="AC44" s="120" t="s">
        <v>294</v>
      </c>
      <c r="AD44" s="168"/>
      <c r="AE44" s="169"/>
    </row>
    <row r="45" spans="1:31">
      <c r="A45" s="120" t="s">
        <v>295</v>
      </c>
      <c r="B45" s="118">
        <v>7.2483903761436791E-2</v>
      </c>
      <c r="C45" s="118">
        <v>0.11376457314779993</v>
      </c>
      <c r="D45" s="118">
        <v>0.18158417297933366</v>
      </c>
      <c r="E45" s="118">
        <v>0.26090534979423868</v>
      </c>
      <c r="F45" s="118">
        <v>8.3556072051133065E-2</v>
      </c>
      <c r="G45" s="118">
        <v>7.0232978964035284E-2</v>
      </c>
      <c r="H45" s="119">
        <v>5.9677740202904318E-2</v>
      </c>
      <c r="I45" s="119">
        <v>3.8925736653256493E-2</v>
      </c>
      <c r="J45" s="119">
        <v>4.6089322149172517E-2</v>
      </c>
      <c r="K45" s="119">
        <v>5.0943172381065369E-2</v>
      </c>
      <c r="L45" s="137">
        <v>5.9067211497815977E-2</v>
      </c>
      <c r="M45" s="119">
        <v>2.9293473097507683E-2</v>
      </c>
      <c r="N45" s="137">
        <v>6.3606265121609579E-2</v>
      </c>
      <c r="O45" s="119">
        <v>3.0964606279151808E-2</v>
      </c>
      <c r="P45" s="119">
        <v>7.5147163194589403E-2</v>
      </c>
      <c r="Q45" s="119">
        <v>8.5891133243332737E-2</v>
      </c>
      <c r="R45" s="119">
        <v>4.2987239331454978E-2</v>
      </c>
      <c r="S45" s="119">
        <v>3.5701463959471852E-2</v>
      </c>
      <c r="T45" s="119">
        <v>5.0805957967761675E-2</v>
      </c>
      <c r="U45" s="119">
        <v>5.7322175732217567E-2</v>
      </c>
      <c r="V45" s="118">
        <f>'[2]2020'!L12</f>
        <v>4.9758811003433136E-2</v>
      </c>
      <c r="W45" s="118">
        <v>6.4000000000000001E-2</v>
      </c>
      <c r="X45" s="119">
        <f>'[2]2022'!L12</f>
        <v>0.14691683831101954</v>
      </c>
      <c r="Y45" s="119">
        <f>'[2]2022'!M12</f>
        <v>4.7094227537421346E-2</v>
      </c>
      <c r="Z45" s="119">
        <f>'[2]2022'!N12</f>
        <v>5.0385184032371022E-2</v>
      </c>
      <c r="AA45" s="119">
        <v>5.3999999999999999E-2</v>
      </c>
      <c r="AB45" s="119">
        <v>8.5999999999999993E-2</v>
      </c>
      <c r="AC45" s="120" t="s">
        <v>295</v>
      </c>
      <c r="AD45" s="168"/>
      <c r="AE45" s="169"/>
    </row>
    <row r="46" spans="1:31" ht="15" thickBot="1">
      <c r="A46" s="124" t="s">
        <v>248</v>
      </c>
      <c r="B46" s="118">
        <v>7.9530400621259892E-2</v>
      </c>
      <c r="C46" s="118">
        <v>7.8918277468543768E-2</v>
      </c>
      <c r="D46" s="118">
        <v>7.8927157460387642E-2</v>
      </c>
      <c r="E46" s="118">
        <v>7.8977099271684753E-2</v>
      </c>
      <c r="F46" s="118">
        <v>7.2985186540684574E-2</v>
      </c>
      <c r="G46" s="118">
        <v>7.3988476470948555E-2</v>
      </c>
      <c r="H46" s="119">
        <v>6.8712949080170366E-2</v>
      </c>
      <c r="I46" s="119">
        <v>6.898224541676877E-2</v>
      </c>
      <c r="J46" s="119">
        <v>7.3383393638982497E-2</v>
      </c>
      <c r="K46" s="119">
        <v>6.6560148573973257E-2</v>
      </c>
      <c r="L46" s="137">
        <v>6.2322847119865278E-2</v>
      </c>
      <c r="M46" s="119">
        <v>5.1283728958788077E-2</v>
      </c>
      <c r="N46" s="137">
        <v>4.8075460384281253E-2</v>
      </c>
      <c r="O46" s="119">
        <v>4.1968314913944711E-2</v>
      </c>
      <c r="P46" s="119">
        <v>4.6257829036104876E-2</v>
      </c>
      <c r="Q46" s="119">
        <v>6.4127270631443967E-2</v>
      </c>
      <c r="R46" s="119">
        <v>6.1095278963001508E-2</v>
      </c>
      <c r="S46" s="119">
        <v>7.0910234461015659E-2</v>
      </c>
      <c r="T46" s="119">
        <v>7.4015243055496949E-2</v>
      </c>
      <c r="U46" s="119">
        <v>6.9837081955766322E-2</v>
      </c>
      <c r="V46" s="118">
        <f>'[2]2020'!L46</f>
        <v>6.6037311665615869E-2</v>
      </c>
      <c r="W46" s="118">
        <v>7.2999999999999995E-2</v>
      </c>
      <c r="X46" s="119">
        <f>'[2]2022'!L46</f>
        <v>0.10430657364815393</v>
      </c>
      <c r="Y46" s="119">
        <f>'[2]2022'!M46</f>
        <v>6.2E-2</v>
      </c>
      <c r="Z46" s="119">
        <f>'[2]2022'!N46</f>
        <v>5.9006398215038502E-2</v>
      </c>
      <c r="AA46" s="119">
        <v>5.7000000000000002E-2</v>
      </c>
      <c r="AB46" s="119">
        <v>7.2999999999999995E-2</v>
      </c>
      <c r="AC46" s="124" t="s">
        <v>248</v>
      </c>
      <c r="AD46" s="168"/>
      <c r="AE46" s="169"/>
    </row>
    <row r="47" spans="1:31">
      <c r="V47" s="125"/>
    </row>
  </sheetData>
  <mergeCells count="2">
    <mergeCell ref="AD2:AD46"/>
    <mergeCell ref="AE2:AE46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112D0B-4503-4A47-ACBD-ED801ACE67D6}">
  <dimension ref="A1:C20"/>
  <sheetViews>
    <sheetView workbookViewId="0">
      <selection activeCell="D25" sqref="D25"/>
    </sheetView>
  </sheetViews>
  <sheetFormatPr defaultColWidth="9.140625" defaultRowHeight="14.25"/>
  <cols>
    <col min="1" max="16384" width="9.140625" style="126"/>
  </cols>
  <sheetData>
    <row r="1" spans="1:3">
      <c r="B1" s="126" t="s">
        <v>296</v>
      </c>
    </row>
    <row r="2" spans="1:3">
      <c r="B2" s="126" t="s">
        <v>297</v>
      </c>
      <c r="C2" s="126" t="s">
        <v>298</v>
      </c>
    </row>
    <row r="3" spans="1:3">
      <c r="A3" s="126">
        <v>2009</v>
      </c>
      <c r="B3" s="126">
        <v>28</v>
      </c>
      <c r="C3" s="126">
        <v>23</v>
      </c>
    </row>
    <row r="4" spans="1:3">
      <c r="A4" s="126">
        <v>2010</v>
      </c>
      <c r="B4" s="126">
        <v>32</v>
      </c>
      <c r="C4" s="126">
        <v>96</v>
      </c>
    </row>
    <row r="5" spans="1:3">
      <c r="A5" s="126">
        <v>2011</v>
      </c>
      <c r="B5" s="126">
        <v>24</v>
      </c>
      <c r="C5" s="126">
        <v>135</v>
      </c>
    </row>
    <row r="6" spans="1:3">
      <c r="A6" s="126">
        <v>2012</v>
      </c>
      <c r="B6" s="126">
        <v>29</v>
      </c>
      <c r="C6" s="126">
        <v>138</v>
      </c>
    </row>
    <row r="7" spans="1:3">
      <c r="A7" s="126">
        <v>2013</v>
      </c>
      <c r="B7" s="126">
        <v>19</v>
      </c>
      <c r="C7" s="126">
        <v>122</v>
      </c>
    </row>
    <row r="8" spans="1:3">
      <c r="A8" s="126">
        <v>2014</v>
      </c>
      <c r="B8" s="126">
        <v>13</v>
      </c>
      <c r="C8" s="126">
        <v>212</v>
      </c>
    </row>
    <row r="9" spans="1:3">
      <c r="A9" s="126">
        <v>2015</v>
      </c>
      <c r="B9" s="126">
        <v>34</v>
      </c>
      <c r="C9" s="126">
        <v>564</v>
      </c>
    </row>
    <row r="10" spans="1:3">
      <c r="A10" s="126">
        <v>2016</v>
      </c>
      <c r="B10" s="126">
        <v>33</v>
      </c>
      <c r="C10" s="126">
        <v>567</v>
      </c>
    </row>
    <row r="11" spans="1:3">
      <c r="A11" s="126">
        <v>2017</v>
      </c>
      <c r="B11" s="126">
        <v>64</v>
      </c>
      <c r="C11" s="126">
        <v>667</v>
      </c>
    </row>
    <row r="12" spans="1:3">
      <c r="A12" s="126">
        <v>2018</v>
      </c>
      <c r="B12" s="126">
        <v>69</v>
      </c>
      <c r="C12" s="126">
        <v>738</v>
      </c>
    </row>
    <row r="13" spans="1:3">
      <c r="A13" s="126">
        <v>2019</v>
      </c>
      <c r="B13" s="126">
        <v>70</v>
      </c>
      <c r="C13" s="126">
        <v>654</v>
      </c>
    </row>
    <row r="14" spans="1:3">
      <c r="A14" s="126">
        <v>2020</v>
      </c>
      <c r="B14" s="126">
        <v>73</v>
      </c>
      <c r="C14" s="126">
        <v>631</v>
      </c>
    </row>
    <row r="15" spans="1:3">
      <c r="A15" s="126">
        <v>2021</v>
      </c>
      <c r="B15" s="126">
        <v>99</v>
      </c>
      <c r="C15" s="126">
        <v>668</v>
      </c>
    </row>
    <row r="16" spans="1:3">
      <c r="A16" s="126">
        <v>2022</v>
      </c>
      <c r="B16" s="126">
        <v>67</v>
      </c>
      <c r="C16" s="126">
        <v>728</v>
      </c>
    </row>
    <row r="17" spans="1:3">
      <c r="A17" s="126">
        <v>2023</v>
      </c>
      <c r="B17" s="126">
        <v>82</v>
      </c>
      <c r="C17" s="126">
        <v>657</v>
      </c>
    </row>
    <row r="18" spans="1:3">
      <c r="A18" s="126">
        <v>2024</v>
      </c>
      <c r="B18" s="126">
        <v>92</v>
      </c>
      <c r="C18" s="126">
        <v>728</v>
      </c>
    </row>
    <row r="19" spans="1:3">
      <c r="A19" s="126">
        <v>2025</v>
      </c>
      <c r="B19" s="126">
        <v>83</v>
      </c>
      <c r="C19" s="126">
        <v>653</v>
      </c>
    </row>
    <row r="20" spans="1:3" ht="15" thickBot="1">
      <c r="A20" s="126">
        <v>2026</v>
      </c>
      <c r="B20" s="126">
        <v>88</v>
      </c>
      <c r="C20" s="126">
        <v>661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658B14-A18D-4F85-B809-7290608C80B0}">
  <sheetPr>
    <outlinePr summaryBelow="0"/>
  </sheetPr>
  <dimension ref="A1:P55"/>
  <sheetViews>
    <sheetView showGridLines="0" topLeftCell="A17" workbookViewId="0">
      <selection activeCell="D55" sqref="D55:I55"/>
    </sheetView>
  </sheetViews>
  <sheetFormatPr defaultColWidth="9.140625" defaultRowHeight="12.75" outlineLevelRow="1"/>
  <cols>
    <col min="1" max="1" width="9.140625" style="6"/>
    <col min="2" max="2" width="39.5703125" style="6" customWidth="1"/>
    <col min="3" max="3" width="10.42578125" style="6" bestFit="1" customWidth="1"/>
    <col min="4" max="4" width="9.28515625" style="6" bestFit="1" customWidth="1"/>
    <col min="5" max="5" width="10.42578125" style="6" bestFit="1" customWidth="1"/>
    <col min="6" max="9" width="9.28515625" style="6" bestFit="1" customWidth="1"/>
    <col min="10" max="16384" width="9.140625" style="6"/>
  </cols>
  <sheetData>
    <row r="1" spans="1:16" ht="22.5">
      <c r="A1" s="5" t="s">
        <v>299</v>
      </c>
    </row>
    <row r="3" spans="1:16" ht="10.5" customHeight="1">
      <c r="A3" s="157" t="s">
        <v>1</v>
      </c>
      <c r="B3" s="157"/>
      <c r="C3" s="157"/>
      <c r="D3" s="157"/>
      <c r="E3" s="157"/>
      <c r="F3" s="157"/>
      <c r="G3" s="157"/>
      <c r="H3" s="157"/>
      <c r="I3" s="157"/>
    </row>
    <row r="4" spans="1:16" ht="10.5" customHeight="1">
      <c r="A4" s="158" t="s">
        <v>95</v>
      </c>
      <c r="B4" s="158"/>
      <c r="C4" s="158"/>
      <c r="D4" s="158"/>
      <c r="E4" s="158"/>
      <c r="F4" s="158"/>
      <c r="G4" s="158"/>
      <c r="H4" s="158"/>
      <c r="I4" s="158"/>
    </row>
    <row r="5" spans="1:16" ht="12.75" customHeight="1">
      <c r="C5" s="170" t="s">
        <v>13</v>
      </c>
      <c r="D5" s="170"/>
      <c r="E5" s="170"/>
      <c r="F5" s="170"/>
      <c r="G5" s="170"/>
      <c r="H5" s="170"/>
      <c r="I5" s="170"/>
      <c r="J5" s="170" t="s">
        <v>300</v>
      </c>
      <c r="K5" s="170"/>
      <c r="L5" s="170"/>
      <c r="M5" s="170"/>
      <c r="N5" s="170"/>
      <c r="O5" s="170"/>
      <c r="P5" s="170"/>
    </row>
    <row r="6" spans="1:16" ht="18.75">
      <c r="A6" s="7" t="s">
        <v>3</v>
      </c>
      <c r="B6" s="7" t="s">
        <v>301</v>
      </c>
      <c r="C6" s="9" t="s">
        <v>6</v>
      </c>
      <c r="D6" s="47" t="s">
        <v>86</v>
      </c>
      <c r="E6" s="47" t="s">
        <v>89</v>
      </c>
      <c r="F6" s="47" t="s">
        <v>87</v>
      </c>
      <c r="G6" s="47" t="s">
        <v>77</v>
      </c>
      <c r="H6" s="47" t="s">
        <v>91</v>
      </c>
      <c r="I6" s="47" t="s">
        <v>78</v>
      </c>
      <c r="J6" s="48"/>
      <c r="K6" s="47" t="s">
        <v>86</v>
      </c>
      <c r="L6" s="47" t="s">
        <v>89</v>
      </c>
      <c r="M6" s="47" t="s">
        <v>87</v>
      </c>
      <c r="N6" s="47" t="s">
        <v>77</v>
      </c>
      <c r="O6" s="47" t="s">
        <v>91</v>
      </c>
      <c r="P6" s="47" t="s">
        <v>78</v>
      </c>
    </row>
    <row r="7" spans="1:16" outlineLevel="1">
      <c r="A7" s="12"/>
      <c r="B7" s="12" t="s">
        <v>6</v>
      </c>
      <c r="C7" s="11">
        <f>SUM(C8:C51)</f>
        <v>41402.421999999999</v>
      </c>
      <c r="D7" s="11" t="s">
        <v>302</v>
      </c>
      <c r="E7" s="11">
        <f>E52</f>
        <v>35419.266000000011</v>
      </c>
      <c r="F7" s="11">
        <f>F52</f>
        <v>177</v>
      </c>
      <c r="G7" s="11">
        <f>G52</f>
        <v>3234.52</v>
      </c>
      <c r="H7" s="11">
        <f>H52</f>
        <v>31.5</v>
      </c>
      <c r="I7" s="11">
        <f>I52</f>
        <v>2339.6359999999995</v>
      </c>
      <c r="J7" s="49" t="s">
        <v>43</v>
      </c>
      <c r="K7" s="16">
        <f>D7/$C$7</f>
        <v>0.44924908016250836</v>
      </c>
      <c r="L7" s="16">
        <f t="shared" ref="L7:P7" si="0">E7/$C$7</f>
        <v>0.85548777798554909</v>
      </c>
      <c r="M7" s="16">
        <f t="shared" si="0"/>
        <v>4.2751122144496769E-3</v>
      </c>
      <c r="N7" s="16">
        <f t="shared" si="0"/>
        <v>7.8123931976733146E-2</v>
      </c>
      <c r="O7" s="16">
        <f t="shared" si="0"/>
        <v>7.6082505511392549E-4</v>
      </c>
      <c r="P7" s="16">
        <f t="shared" si="0"/>
        <v>5.6509640909413454E-2</v>
      </c>
    </row>
    <row r="8" spans="1:16" outlineLevel="1">
      <c r="A8" s="13" t="s">
        <v>303</v>
      </c>
      <c r="B8" s="13" t="s">
        <v>304</v>
      </c>
      <c r="C8" s="11">
        <v>958.41</v>
      </c>
      <c r="D8" s="50">
        <v>0</v>
      </c>
      <c r="E8" s="50">
        <v>855.16</v>
      </c>
      <c r="F8" s="50">
        <v>0</v>
      </c>
      <c r="G8" s="50">
        <v>53.1</v>
      </c>
      <c r="H8" s="50">
        <v>0</v>
      </c>
      <c r="I8" s="50">
        <v>50.15</v>
      </c>
      <c r="J8" s="49">
        <f>C8/$C$7</f>
        <v>2.3148645748309122E-2</v>
      </c>
      <c r="K8" s="18">
        <f>D8/$C8</f>
        <v>0</v>
      </c>
      <c r="L8" s="18">
        <f t="shared" ref="L8:P23" si="1">E8/$C8</f>
        <v>0.89226948800617689</v>
      </c>
      <c r="M8" s="18">
        <f t="shared" si="1"/>
        <v>0</v>
      </c>
      <c r="N8" s="18">
        <f t="shared" si="1"/>
        <v>5.540426331110903E-2</v>
      </c>
      <c r="O8" s="18">
        <f t="shared" si="1"/>
        <v>0</v>
      </c>
      <c r="P8" s="18">
        <f t="shared" si="1"/>
        <v>5.2326248682714079E-2</v>
      </c>
    </row>
    <row r="9" spans="1:16" outlineLevel="1">
      <c r="A9" s="14" t="s">
        <v>305</v>
      </c>
      <c r="B9" s="14" t="s">
        <v>306</v>
      </c>
      <c r="C9" s="11">
        <v>302.2</v>
      </c>
      <c r="D9" s="15">
        <v>0</v>
      </c>
      <c r="E9" s="15">
        <v>281.25</v>
      </c>
      <c r="F9" s="15">
        <v>0</v>
      </c>
      <c r="G9" s="15">
        <v>4.8</v>
      </c>
      <c r="H9" s="15">
        <v>0</v>
      </c>
      <c r="I9" s="15">
        <v>16.149999999999999</v>
      </c>
      <c r="J9" s="49">
        <f t="shared" ref="J9:J26" si="2">C9/$C$7</f>
        <v>7.2990898938231196E-3</v>
      </c>
      <c r="K9" s="20">
        <f>D9/$C9</f>
        <v>0</v>
      </c>
      <c r="L9" s="20">
        <f t="shared" si="1"/>
        <v>0.93067504963600267</v>
      </c>
      <c r="M9" s="20">
        <f t="shared" si="1"/>
        <v>0</v>
      </c>
      <c r="N9" s="20">
        <f t="shared" si="1"/>
        <v>1.5883520847121111E-2</v>
      </c>
      <c r="O9" s="20">
        <f t="shared" si="1"/>
        <v>0</v>
      </c>
      <c r="P9" s="20">
        <f t="shared" si="1"/>
        <v>5.3441429516876235E-2</v>
      </c>
    </row>
    <row r="10" spans="1:16" outlineLevel="1">
      <c r="A10" s="13" t="s">
        <v>307</v>
      </c>
      <c r="B10" s="13" t="s">
        <v>308</v>
      </c>
      <c r="C10" s="11">
        <v>464.83499999999998</v>
      </c>
      <c r="D10" s="50">
        <v>0</v>
      </c>
      <c r="E10" s="50">
        <v>354.125</v>
      </c>
      <c r="F10" s="50">
        <v>0</v>
      </c>
      <c r="G10" s="50">
        <v>47.2</v>
      </c>
      <c r="H10" s="50">
        <v>0</v>
      </c>
      <c r="I10" s="50">
        <v>63.51</v>
      </c>
      <c r="J10" s="49">
        <f t="shared" si="2"/>
        <v>1.1227241729964494E-2</v>
      </c>
      <c r="K10" s="18">
        <f t="shared" ref="K10:P26" si="3">D10/$C10</f>
        <v>0</v>
      </c>
      <c r="L10" s="18">
        <f t="shared" si="1"/>
        <v>0.76182946636978721</v>
      </c>
      <c r="M10" s="18">
        <f t="shared" si="1"/>
        <v>0</v>
      </c>
      <c r="N10" s="18">
        <f t="shared" si="1"/>
        <v>0.10154140716598364</v>
      </c>
      <c r="O10" s="18">
        <f t="shared" si="1"/>
        <v>0</v>
      </c>
      <c r="P10" s="18">
        <f t="shared" si="1"/>
        <v>0.13662912646422926</v>
      </c>
    </row>
    <row r="11" spans="1:16" ht="18" outlineLevel="1">
      <c r="A11" s="14" t="s">
        <v>309</v>
      </c>
      <c r="B11" s="14" t="s">
        <v>310</v>
      </c>
      <c r="C11" s="11">
        <v>1018.47</v>
      </c>
      <c r="D11" s="15">
        <v>0</v>
      </c>
      <c r="E11" s="15">
        <v>964.45</v>
      </c>
      <c r="F11" s="15">
        <v>0</v>
      </c>
      <c r="G11" s="15">
        <v>13.5</v>
      </c>
      <c r="H11" s="15">
        <v>0</v>
      </c>
      <c r="I11" s="15">
        <v>40.520000000000003</v>
      </c>
      <c r="J11" s="49">
        <f t="shared" si="2"/>
        <v>2.4599285520059674E-2</v>
      </c>
      <c r="K11" s="20">
        <f t="shared" si="3"/>
        <v>0</v>
      </c>
      <c r="L11" s="20">
        <f t="shared" si="1"/>
        <v>0.94695965516902803</v>
      </c>
      <c r="M11" s="20">
        <f t="shared" si="1"/>
        <v>0</v>
      </c>
      <c r="N11" s="20">
        <f t="shared" si="1"/>
        <v>1.3255176882971516E-2</v>
      </c>
      <c r="O11" s="20">
        <f t="shared" si="1"/>
        <v>0</v>
      </c>
      <c r="P11" s="20">
        <f t="shared" si="1"/>
        <v>3.9785167948000431E-2</v>
      </c>
    </row>
    <row r="12" spans="1:16" outlineLevel="1">
      <c r="A12" s="13" t="s">
        <v>311</v>
      </c>
      <c r="B12" s="13" t="s">
        <v>312</v>
      </c>
      <c r="C12" s="11">
        <v>1485.83</v>
      </c>
      <c r="D12" s="50">
        <v>0</v>
      </c>
      <c r="E12" s="50">
        <v>1355.33</v>
      </c>
      <c r="F12" s="50">
        <v>0</v>
      </c>
      <c r="G12" s="50">
        <v>103.55</v>
      </c>
      <c r="H12" s="50">
        <v>0</v>
      </c>
      <c r="I12" s="50">
        <v>26.95</v>
      </c>
      <c r="J12" s="49">
        <f t="shared" si="2"/>
        <v>3.5887514020315044E-2</v>
      </c>
      <c r="K12" s="18">
        <f t="shared" si="3"/>
        <v>0</v>
      </c>
      <c r="L12" s="18">
        <f t="shared" si="1"/>
        <v>0.91217030212070016</v>
      </c>
      <c r="M12" s="18">
        <f t="shared" si="1"/>
        <v>0</v>
      </c>
      <c r="N12" s="18">
        <f t="shared" si="1"/>
        <v>6.9691687474340944E-2</v>
      </c>
      <c r="O12" s="18">
        <f t="shared" si="1"/>
        <v>0</v>
      </c>
      <c r="P12" s="18">
        <f t="shared" si="1"/>
        <v>1.8138010404958844E-2</v>
      </c>
    </row>
    <row r="13" spans="1:16" ht="18" outlineLevel="1">
      <c r="A13" s="14" t="s">
        <v>313</v>
      </c>
      <c r="B13" s="14" t="s">
        <v>314</v>
      </c>
      <c r="C13" s="11">
        <v>461.5</v>
      </c>
      <c r="D13" s="15">
        <v>0</v>
      </c>
      <c r="E13" s="15">
        <v>443.5</v>
      </c>
      <c r="F13" s="15">
        <v>0</v>
      </c>
      <c r="G13" s="15">
        <v>6</v>
      </c>
      <c r="H13" s="15">
        <v>0</v>
      </c>
      <c r="I13" s="15">
        <v>12</v>
      </c>
      <c r="J13" s="49">
        <f t="shared" si="2"/>
        <v>1.1146690886827829E-2</v>
      </c>
      <c r="K13" s="20">
        <f t="shared" si="3"/>
        <v>0</v>
      </c>
      <c r="L13" s="20">
        <f t="shared" si="1"/>
        <v>0.96099674972914406</v>
      </c>
      <c r="M13" s="20">
        <f t="shared" si="1"/>
        <v>0</v>
      </c>
      <c r="N13" s="20">
        <f t="shared" si="1"/>
        <v>1.3001083423618635E-2</v>
      </c>
      <c r="O13" s="20">
        <f t="shared" si="1"/>
        <v>0</v>
      </c>
      <c r="P13" s="20">
        <f t="shared" si="1"/>
        <v>2.600216684723727E-2</v>
      </c>
    </row>
    <row r="14" spans="1:16" outlineLevel="1">
      <c r="A14" s="13" t="s">
        <v>315</v>
      </c>
      <c r="B14" s="13" t="s">
        <v>316</v>
      </c>
      <c r="C14" s="11">
        <v>1243.58</v>
      </c>
      <c r="D14" s="50">
        <v>0</v>
      </c>
      <c r="E14" s="50">
        <v>1012.04</v>
      </c>
      <c r="F14" s="50">
        <v>0</v>
      </c>
      <c r="G14" s="50">
        <v>122.04</v>
      </c>
      <c r="H14" s="50">
        <v>0</v>
      </c>
      <c r="I14" s="50">
        <v>109.5</v>
      </c>
      <c r="J14" s="49">
        <f t="shared" si="2"/>
        <v>3.0036407048843663E-2</v>
      </c>
      <c r="K14" s="18">
        <f t="shared" si="3"/>
        <v>0</v>
      </c>
      <c r="L14" s="18">
        <f t="shared" si="1"/>
        <v>0.81381173708165133</v>
      </c>
      <c r="M14" s="18">
        <f t="shared" si="1"/>
        <v>0</v>
      </c>
      <c r="N14" s="18">
        <f t="shared" si="1"/>
        <v>9.8136026632786005E-2</v>
      </c>
      <c r="O14" s="18">
        <f t="shared" si="1"/>
        <v>0</v>
      </c>
      <c r="P14" s="18">
        <f t="shared" si="1"/>
        <v>8.8052236285562649E-2</v>
      </c>
    </row>
    <row r="15" spans="1:16" outlineLevel="1">
      <c r="A15" s="14" t="s">
        <v>317</v>
      </c>
      <c r="B15" s="14" t="s">
        <v>318</v>
      </c>
      <c r="C15" s="11">
        <v>88.7</v>
      </c>
      <c r="D15" s="15">
        <v>0</v>
      </c>
      <c r="E15" s="15">
        <v>88.2</v>
      </c>
      <c r="F15" s="15">
        <v>0</v>
      </c>
      <c r="G15" s="15">
        <v>0.5</v>
      </c>
      <c r="H15" s="15">
        <v>0</v>
      </c>
      <c r="I15" s="15">
        <v>0</v>
      </c>
      <c r="J15" s="49">
        <f t="shared" si="2"/>
        <v>2.1423867424954029E-3</v>
      </c>
      <c r="K15" s="20">
        <f t="shared" si="3"/>
        <v>0</v>
      </c>
      <c r="L15" s="20">
        <f t="shared" si="1"/>
        <v>0.99436302142051858</v>
      </c>
      <c r="M15" s="20">
        <f t="shared" si="1"/>
        <v>0</v>
      </c>
      <c r="N15" s="20">
        <f t="shared" si="1"/>
        <v>5.6369785794813977E-3</v>
      </c>
      <c r="O15" s="20">
        <f t="shared" si="1"/>
        <v>0</v>
      </c>
      <c r="P15" s="20">
        <f t="shared" si="1"/>
        <v>0</v>
      </c>
    </row>
    <row r="16" spans="1:16" outlineLevel="1">
      <c r="A16" s="13" t="s">
        <v>319</v>
      </c>
      <c r="B16" s="13" t="s">
        <v>320</v>
      </c>
      <c r="C16" s="11">
        <v>1146.0999999999999</v>
      </c>
      <c r="D16" s="50">
        <v>0</v>
      </c>
      <c r="E16" s="50">
        <v>1044.52</v>
      </c>
      <c r="F16" s="50">
        <v>0</v>
      </c>
      <c r="G16" s="50">
        <v>26.1</v>
      </c>
      <c r="H16" s="50">
        <v>0</v>
      </c>
      <c r="I16" s="50">
        <v>75.48</v>
      </c>
      <c r="J16" s="49">
        <f t="shared" si="2"/>
        <v>2.7681955417970475E-2</v>
      </c>
      <c r="K16" s="18">
        <f t="shared" si="3"/>
        <v>0</v>
      </c>
      <c r="L16" s="18">
        <f t="shared" si="1"/>
        <v>0.91136899048948616</v>
      </c>
      <c r="M16" s="18">
        <f t="shared" si="1"/>
        <v>0</v>
      </c>
      <c r="N16" s="18">
        <f t="shared" si="1"/>
        <v>2.2772881947474045E-2</v>
      </c>
      <c r="O16" s="18">
        <f t="shared" si="1"/>
        <v>0</v>
      </c>
      <c r="P16" s="18">
        <f t="shared" si="1"/>
        <v>6.5858127563039881E-2</v>
      </c>
    </row>
    <row r="17" spans="1:16" outlineLevel="1">
      <c r="A17" s="14" t="s">
        <v>321</v>
      </c>
      <c r="B17" s="14" t="s">
        <v>322</v>
      </c>
      <c r="C17" s="11">
        <v>1658.29</v>
      </c>
      <c r="D17" s="15">
        <v>0</v>
      </c>
      <c r="E17" s="15">
        <v>1524.24</v>
      </c>
      <c r="F17" s="15">
        <v>0</v>
      </c>
      <c r="G17" s="15">
        <v>86.8</v>
      </c>
      <c r="H17" s="15">
        <v>0</v>
      </c>
      <c r="I17" s="15">
        <v>47.25</v>
      </c>
      <c r="J17" s="49">
        <f t="shared" si="2"/>
        <v>4.0052970814122901E-2</v>
      </c>
      <c r="K17" s="20">
        <f t="shared" si="3"/>
        <v>0</v>
      </c>
      <c r="L17" s="20">
        <f t="shared" si="1"/>
        <v>0.91916371684084208</v>
      </c>
      <c r="M17" s="20">
        <f t="shared" si="1"/>
        <v>0</v>
      </c>
      <c r="N17" s="20">
        <f t="shared" si="1"/>
        <v>5.2343076301491293E-2</v>
      </c>
      <c r="O17" s="20">
        <f t="shared" si="1"/>
        <v>0</v>
      </c>
      <c r="P17" s="20">
        <f t="shared" si="1"/>
        <v>2.8493206857666632E-2</v>
      </c>
    </row>
    <row r="18" spans="1:16" outlineLevel="1">
      <c r="A18" s="13" t="s">
        <v>323</v>
      </c>
      <c r="B18" s="13" t="s">
        <v>324</v>
      </c>
      <c r="C18" s="11">
        <v>266.39999999999998</v>
      </c>
      <c r="D18" s="50">
        <v>0</v>
      </c>
      <c r="E18" s="50">
        <v>164.2</v>
      </c>
      <c r="F18" s="50">
        <v>0</v>
      </c>
      <c r="G18" s="50">
        <v>88.6</v>
      </c>
      <c r="H18" s="50">
        <v>0</v>
      </c>
      <c r="I18" s="50">
        <v>13.6</v>
      </c>
      <c r="J18" s="49">
        <f t="shared" si="2"/>
        <v>6.4344061803920547E-3</v>
      </c>
      <c r="K18" s="18">
        <f t="shared" si="3"/>
        <v>0</v>
      </c>
      <c r="L18" s="18">
        <f t="shared" si="1"/>
        <v>0.61636636636636633</v>
      </c>
      <c r="M18" s="18">
        <f t="shared" si="1"/>
        <v>0</v>
      </c>
      <c r="N18" s="18">
        <f t="shared" si="1"/>
        <v>0.33258258258258261</v>
      </c>
      <c r="O18" s="18">
        <f t="shared" si="1"/>
        <v>0</v>
      </c>
      <c r="P18" s="18">
        <f t="shared" si="1"/>
        <v>5.1051051051051052E-2</v>
      </c>
    </row>
    <row r="19" spans="1:16" outlineLevel="1">
      <c r="A19" s="14" t="s">
        <v>325</v>
      </c>
      <c r="B19" s="14" t="s">
        <v>259</v>
      </c>
      <c r="C19" s="11">
        <v>740.17999999999904</v>
      </c>
      <c r="D19" s="15">
        <v>0</v>
      </c>
      <c r="E19" s="15">
        <v>663.04</v>
      </c>
      <c r="F19" s="15">
        <v>0</v>
      </c>
      <c r="G19" s="15">
        <v>12</v>
      </c>
      <c r="H19" s="15">
        <v>0</v>
      </c>
      <c r="I19" s="15">
        <v>65.14</v>
      </c>
      <c r="J19" s="49">
        <f t="shared" si="2"/>
        <v>1.7877698072832529E-2</v>
      </c>
      <c r="K19" s="20">
        <f t="shared" si="3"/>
        <v>0</v>
      </c>
      <c r="L19" s="20">
        <f t="shared" si="1"/>
        <v>0.8957821070550418</v>
      </c>
      <c r="M19" s="20">
        <f t="shared" si="1"/>
        <v>0</v>
      </c>
      <c r="N19" s="20">
        <f t="shared" si="1"/>
        <v>1.6212272690426674E-2</v>
      </c>
      <c r="O19" s="20">
        <f t="shared" si="1"/>
        <v>0</v>
      </c>
      <c r="P19" s="20">
        <f t="shared" si="1"/>
        <v>8.800562025453279E-2</v>
      </c>
    </row>
    <row r="20" spans="1:16" ht="18" outlineLevel="1">
      <c r="A20" s="13" t="s">
        <v>326</v>
      </c>
      <c r="B20" s="13" t="s">
        <v>327</v>
      </c>
      <c r="C20" s="11">
        <v>1099.23</v>
      </c>
      <c r="D20" s="50">
        <v>0</v>
      </c>
      <c r="E20" s="50">
        <v>924.41000000000099</v>
      </c>
      <c r="F20" s="50">
        <v>0</v>
      </c>
      <c r="G20" s="50">
        <v>103.05</v>
      </c>
      <c r="H20" s="50">
        <v>0</v>
      </c>
      <c r="I20" s="50">
        <v>71.77</v>
      </c>
      <c r="J20" s="49">
        <f t="shared" si="2"/>
        <v>2.6549896042313659E-2</v>
      </c>
      <c r="K20" s="18">
        <f t="shared" si="3"/>
        <v>0</v>
      </c>
      <c r="L20" s="18">
        <f t="shared" si="1"/>
        <v>0.84096140025290522</v>
      </c>
      <c r="M20" s="18">
        <f t="shared" si="1"/>
        <v>0</v>
      </c>
      <c r="N20" s="18">
        <f t="shared" si="1"/>
        <v>9.3747441390791733E-2</v>
      </c>
      <c r="O20" s="18">
        <f t="shared" si="1"/>
        <v>0</v>
      </c>
      <c r="P20" s="18">
        <f t="shared" si="1"/>
        <v>6.5291158356303947E-2</v>
      </c>
    </row>
    <row r="21" spans="1:16" outlineLevel="1">
      <c r="A21" s="14" t="s">
        <v>328</v>
      </c>
      <c r="B21" s="14" t="s">
        <v>329</v>
      </c>
      <c r="C21" s="11">
        <v>1226.9100000000001</v>
      </c>
      <c r="D21" s="15">
        <v>0</v>
      </c>
      <c r="E21" s="15">
        <v>984.17</v>
      </c>
      <c r="F21" s="15">
        <v>0</v>
      </c>
      <c r="G21" s="15">
        <v>103.99</v>
      </c>
      <c r="H21" s="15">
        <v>0</v>
      </c>
      <c r="I21" s="15">
        <v>138.75</v>
      </c>
      <c r="J21" s="49">
        <f t="shared" si="2"/>
        <v>2.9633773599042106E-2</v>
      </c>
      <c r="K21" s="20">
        <f t="shared" si="3"/>
        <v>0</v>
      </c>
      <c r="L21" s="20">
        <f t="shared" si="1"/>
        <v>0.80215337718333035</v>
      </c>
      <c r="M21" s="20">
        <f t="shared" si="1"/>
        <v>0</v>
      </c>
      <c r="N21" s="20">
        <f t="shared" si="1"/>
        <v>8.4757643184911677E-2</v>
      </c>
      <c r="O21" s="20">
        <f t="shared" si="1"/>
        <v>0</v>
      </c>
      <c r="P21" s="20">
        <f t="shared" si="1"/>
        <v>0.11308897963175782</v>
      </c>
    </row>
    <row r="22" spans="1:16" outlineLevel="1">
      <c r="A22" s="13" t="s">
        <v>330</v>
      </c>
      <c r="B22" s="13" t="s">
        <v>263</v>
      </c>
      <c r="C22" s="11">
        <v>1519.87</v>
      </c>
      <c r="D22" s="50">
        <v>0</v>
      </c>
      <c r="E22" s="50">
        <v>1326.27</v>
      </c>
      <c r="F22" s="50">
        <v>0</v>
      </c>
      <c r="G22" s="50">
        <v>99.7</v>
      </c>
      <c r="H22" s="50">
        <v>0</v>
      </c>
      <c r="I22" s="50">
        <v>93.9</v>
      </c>
      <c r="J22" s="49">
        <f t="shared" si="2"/>
        <v>3.6709688143365136E-2</v>
      </c>
      <c r="K22" s="18">
        <f t="shared" si="3"/>
        <v>0</v>
      </c>
      <c r="L22" s="18">
        <f t="shared" si="1"/>
        <v>0.87262068466382003</v>
      </c>
      <c r="M22" s="18">
        <f t="shared" si="1"/>
        <v>0</v>
      </c>
      <c r="N22" s="18">
        <f t="shared" si="1"/>
        <v>6.559771559409687E-2</v>
      </c>
      <c r="O22" s="18">
        <f t="shared" si="1"/>
        <v>0</v>
      </c>
      <c r="P22" s="18">
        <f t="shared" si="1"/>
        <v>6.1781599742083214E-2</v>
      </c>
    </row>
    <row r="23" spans="1:16" outlineLevel="1">
      <c r="A23" s="14" t="s">
        <v>331</v>
      </c>
      <c r="B23" s="14" t="s">
        <v>332</v>
      </c>
      <c r="C23" s="11">
        <v>1535.47</v>
      </c>
      <c r="D23" s="15">
        <v>0</v>
      </c>
      <c r="E23" s="15">
        <v>1320.06</v>
      </c>
      <c r="F23" s="15">
        <v>0</v>
      </c>
      <c r="G23" s="15">
        <v>132.5</v>
      </c>
      <c r="H23" s="15">
        <v>0</v>
      </c>
      <c r="I23" s="15">
        <v>82.91</v>
      </c>
      <c r="J23" s="49">
        <f t="shared" si="2"/>
        <v>3.7086477694469183E-2</v>
      </c>
      <c r="K23" s="20">
        <f t="shared" si="3"/>
        <v>0</v>
      </c>
      <c r="L23" s="20">
        <f t="shared" si="1"/>
        <v>0.85971070747067668</v>
      </c>
      <c r="M23" s="20">
        <f t="shared" si="1"/>
        <v>0</v>
      </c>
      <c r="N23" s="20">
        <f t="shared" si="1"/>
        <v>8.629279634248796E-2</v>
      </c>
      <c r="O23" s="20">
        <f t="shared" si="1"/>
        <v>0</v>
      </c>
      <c r="P23" s="20">
        <f t="shared" si="1"/>
        <v>5.3996496186835295E-2</v>
      </c>
    </row>
    <row r="24" spans="1:16" ht="18" outlineLevel="1">
      <c r="A24" s="13" t="s">
        <v>333</v>
      </c>
      <c r="B24" s="13" t="s">
        <v>334</v>
      </c>
      <c r="C24" s="11">
        <v>559.75</v>
      </c>
      <c r="D24" s="50">
        <v>0</v>
      </c>
      <c r="E24" s="50">
        <v>544.65</v>
      </c>
      <c r="F24" s="50">
        <v>0</v>
      </c>
      <c r="G24" s="50">
        <v>11</v>
      </c>
      <c r="H24" s="50">
        <v>0</v>
      </c>
      <c r="I24" s="50">
        <v>4.0999999999999996</v>
      </c>
      <c r="J24" s="49">
        <f t="shared" si="2"/>
        <v>1.3519740463492691E-2</v>
      </c>
      <c r="K24" s="18">
        <f t="shared" si="3"/>
        <v>0</v>
      </c>
      <c r="L24" s="18">
        <f t="shared" si="3"/>
        <v>0.97302367128182221</v>
      </c>
      <c r="M24" s="18">
        <f t="shared" si="3"/>
        <v>0</v>
      </c>
      <c r="N24" s="18">
        <f t="shared" si="3"/>
        <v>1.9651630192050022E-2</v>
      </c>
      <c r="O24" s="18">
        <f t="shared" si="3"/>
        <v>0</v>
      </c>
      <c r="P24" s="18">
        <f t="shared" si="3"/>
        <v>7.3246985261277353E-3</v>
      </c>
    </row>
    <row r="25" spans="1:16" ht="18" outlineLevel="1">
      <c r="A25" s="14" t="s">
        <v>335</v>
      </c>
      <c r="B25" s="14" t="s">
        <v>336</v>
      </c>
      <c r="C25" s="11">
        <v>680.397999999999</v>
      </c>
      <c r="D25" s="15">
        <v>0</v>
      </c>
      <c r="E25" s="15">
        <v>667.24799999999902</v>
      </c>
      <c r="F25" s="15">
        <v>0</v>
      </c>
      <c r="G25" s="15">
        <v>7.25</v>
      </c>
      <c r="H25" s="15">
        <v>0</v>
      </c>
      <c r="I25" s="15">
        <v>5.9</v>
      </c>
      <c r="J25" s="49">
        <f t="shared" si="2"/>
        <v>1.643377288410806E-2</v>
      </c>
      <c r="K25" s="20">
        <f t="shared" si="3"/>
        <v>0</v>
      </c>
      <c r="L25" s="20">
        <f t="shared" si="3"/>
        <v>0.9806730766404369</v>
      </c>
      <c r="M25" s="20">
        <f t="shared" si="3"/>
        <v>0</v>
      </c>
      <c r="N25" s="20">
        <f t="shared" si="3"/>
        <v>1.0655528087972056E-2</v>
      </c>
      <c r="O25" s="20">
        <f t="shared" si="3"/>
        <v>0</v>
      </c>
      <c r="P25" s="20">
        <f t="shared" si="3"/>
        <v>8.6713952715910519E-3</v>
      </c>
    </row>
    <row r="26" spans="1:16" outlineLevel="1">
      <c r="A26" s="13" t="s">
        <v>337</v>
      </c>
      <c r="B26" s="51" t="s">
        <v>338</v>
      </c>
      <c r="C26" s="52">
        <v>742.45</v>
      </c>
      <c r="D26" s="53">
        <v>0</v>
      </c>
      <c r="E26" s="53">
        <v>674.73</v>
      </c>
      <c r="F26" s="53">
        <v>0</v>
      </c>
      <c r="G26" s="53">
        <v>34.1</v>
      </c>
      <c r="H26" s="53">
        <v>0</v>
      </c>
      <c r="I26" s="53">
        <v>33.619999999999997</v>
      </c>
      <c r="J26" s="49">
        <f t="shared" si="2"/>
        <v>1.793252578315346E-2</v>
      </c>
      <c r="K26" s="18">
        <f t="shared" si="3"/>
        <v>0</v>
      </c>
      <c r="L26" s="18">
        <f t="shared" si="3"/>
        <v>0.90878847060408108</v>
      </c>
      <c r="M26" s="18">
        <f t="shared" si="3"/>
        <v>0</v>
      </c>
      <c r="N26" s="18">
        <f t="shared" si="3"/>
        <v>4.5929018789144051E-2</v>
      </c>
      <c r="O26" s="18">
        <f t="shared" si="3"/>
        <v>0</v>
      </c>
      <c r="P26" s="18">
        <f t="shared" si="3"/>
        <v>4.5282510606774858E-2</v>
      </c>
    </row>
    <row r="27" spans="1:16" outlineLevel="1">
      <c r="A27" s="14"/>
      <c r="B27" s="54"/>
      <c r="C27" s="52"/>
      <c r="D27" s="55"/>
      <c r="E27" s="55"/>
      <c r="F27" s="55"/>
      <c r="G27" s="55"/>
      <c r="H27" s="55"/>
      <c r="I27" s="55"/>
      <c r="J27" s="49"/>
      <c r="K27" s="20"/>
      <c r="L27" s="20"/>
      <c r="M27" s="20"/>
      <c r="N27" s="20"/>
      <c r="O27" s="20"/>
      <c r="P27" s="20"/>
    </row>
    <row r="28" spans="1:16" outlineLevel="1">
      <c r="A28" s="13" t="s">
        <v>339</v>
      </c>
      <c r="B28" s="13" t="s">
        <v>340</v>
      </c>
      <c r="C28" s="11">
        <v>532.66</v>
      </c>
      <c r="D28" s="50">
        <v>0</v>
      </c>
      <c r="E28" s="50">
        <v>522.66</v>
      </c>
      <c r="F28" s="50">
        <v>0</v>
      </c>
      <c r="G28" s="50">
        <v>4.5</v>
      </c>
      <c r="H28" s="50">
        <v>0</v>
      </c>
      <c r="I28" s="50">
        <v>5.5</v>
      </c>
      <c r="J28" s="49">
        <f t="shared" ref="J28:J51" si="4">C28/$C$7</f>
        <v>1.2865430916094715E-2</v>
      </c>
      <c r="K28" s="18">
        <f t="shared" ref="K28:P51" si="5">D28/$C28</f>
        <v>0</v>
      </c>
      <c r="L28" s="18">
        <f t="shared" si="5"/>
        <v>0.98122629820147933</v>
      </c>
      <c r="M28" s="18">
        <f t="shared" si="5"/>
        <v>0</v>
      </c>
      <c r="N28" s="18">
        <f t="shared" si="5"/>
        <v>8.4481658093342859E-3</v>
      </c>
      <c r="O28" s="18">
        <f t="shared" si="5"/>
        <v>0</v>
      </c>
      <c r="P28" s="18">
        <f t="shared" si="5"/>
        <v>1.0325535989186348E-2</v>
      </c>
    </row>
    <row r="29" spans="1:16" outlineLevel="1">
      <c r="A29" s="14" t="s">
        <v>341</v>
      </c>
      <c r="B29" s="56" t="s">
        <v>342</v>
      </c>
      <c r="C29" s="52">
        <v>867.13999999999896</v>
      </c>
      <c r="D29" s="55">
        <v>0</v>
      </c>
      <c r="E29" s="55">
        <v>760.79</v>
      </c>
      <c r="F29" s="55">
        <v>0</v>
      </c>
      <c r="G29" s="55">
        <v>67.3</v>
      </c>
      <c r="H29" s="55">
        <v>0</v>
      </c>
      <c r="I29" s="55">
        <v>39.049999999999997</v>
      </c>
      <c r="J29" s="49">
        <f t="shared" si="4"/>
        <v>2.0944185342586939E-2</v>
      </c>
      <c r="K29" s="20">
        <f t="shared" si="5"/>
        <v>0</v>
      </c>
      <c r="L29" s="20">
        <f t="shared" si="5"/>
        <v>0.87735544433424928</v>
      </c>
      <c r="M29" s="20">
        <f t="shared" si="5"/>
        <v>0</v>
      </c>
      <c r="N29" s="20">
        <f t="shared" si="5"/>
        <v>7.7611458357358762E-2</v>
      </c>
      <c r="O29" s="20">
        <f t="shared" si="5"/>
        <v>0</v>
      </c>
      <c r="P29" s="20">
        <f t="shared" si="5"/>
        <v>4.5033097308393159E-2</v>
      </c>
    </row>
    <row r="30" spans="1:16" outlineLevel="1">
      <c r="A30" s="13" t="s">
        <v>343</v>
      </c>
      <c r="B30" s="51" t="s">
        <v>344</v>
      </c>
      <c r="C30" s="11">
        <v>1421.31</v>
      </c>
      <c r="D30" s="53">
        <v>0</v>
      </c>
      <c r="E30" s="50">
        <v>1317.67</v>
      </c>
      <c r="F30" s="53">
        <v>0</v>
      </c>
      <c r="G30" s="53">
        <v>59.85</v>
      </c>
      <c r="H30" s="53">
        <v>0</v>
      </c>
      <c r="I30" s="53">
        <v>43.79</v>
      </c>
      <c r="J30" s="49">
        <f t="shared" si="4"/>
        <v>3.4329151082030898E-2</v>
      </c>
      <c r="K30" s="18">
        <f t="shared" si="5"/>
        <v>0</v>
      </c>
      <c r="L30" s="18">
        <f t="shared" si="5"/>
        <v>0.92708135452505092</v>
      </c>
      <c r="M30" s="18">
        <f t="shared" si="5"/>
        <v>0</v>
      </c>
      <c r="N30" s="18">
        <f t="shared" si="5"/>
        <v>4.2109040251598881E-2</v>
      </c>
      <c r="O30" s="18">
        <f t="shared" si="5"/>
        <v>0</v>
      </c>
      <c r="P30" s="18">
        <f t="shared" si="5"/>
        <v>3.080960522335029E-2</v>
      </c>
    </row>
    <row r="31" spans="1:16" outlineLevel="1">
      <c r="A31" s="14" t="s">
        <v>345</v>
      </c>
      <c r="B31" s="56" t="s">
        <v>346</v>
      </c>
      <c r="C31" s="52">
        <v>949.21</v>
      </c>
      <c r="D31" s="55">
        <v>0</v>
      </c>
      <c r="E31" s="55">
        <v>849.76</v>
      </c>
      <c r="F31" s="55">
        <v>0</v>
      </c>
      <c r="G31" s="55">
        <v>62.7</v>
      </c>
      <c r="H31" s="55">
        <v>0</v>
      </c>
      <c r="I31" s="55">
        <v>36.75</v>
      </c>
      <c r="J31" s="49">
        <f t="shared" si="4"/>
        <v>2.292643652586315E-2</v>
      </c>
      <c r="K31" s="20">
        <f t="shared" si="5"/>
        <v>0</v>
      </c>
      <c r="L31" s="20">
        <f t="shared" si="5"/>
        <v>0.89522866383624278</v>
      </c>
      <c r="M31" s="20">
        <f t="shared" si="5"/>
        <v>0</v>
      </c>
      <c r="N31" s="20">
        <f t="shared" si="5"/>
        <v>6.6054929889065639E-2</v>
      </c>
      <c r="O31" s="20">
        <f t="shared" si="5"/>
        <v>0</v>
      </c>
      <c r="P31" s="20">
        <f t="shared" si="5"/>
        <v>3.8716406274691584E-2</v>
      </c>
    </row>
    <row r="32" spans="1:16" outlineLevel="1">
      <c r="A32" s="13" t="s">
        <v>347</v>
      </c>
      <c r="B32" s="51" t="s">
        <v>348</v>
      </c>
      <c r="C32" s="52">
        <v>938.150000000001</v>
      </c>
      <c r="D32" s="53">
        <v>0</v>
      </c>
      <c r="E32" s="53">
        <v>893.650000000001</v>
      </c>
      <c r="F32" s="53">
        <v>0</v>
      </c>
      <c r="G32" s="53">
        <v>31.75</v>
      </c>
      <c r="H32" s="53">
        <v>0</v>
      </c>
      <c r="I32" s="53">
        <v>12.75</v>
      </c>
      <c r="J32" s="49">
        <f t="shared" si="4"/>
        <v>2.2659302395400951E-2</v>
      </c>
      <c r="K32" s="18">
        <f t="shared" si="5"/>
        <v>0</v>
      </c>
      <c r="L32" s="18">
        <f t="shared" si="5"/>
        <v>0.95256622075361086</v>
      </c>
      <c r="M32" s="18">
        <f t="shared" si="5"/>
        <v>0</v>
      </c>
      <c r="N32" s="18">
        <f t="shared" si="5"/>
        <v>3.3843202046580999E-2</v>
      </c>
      <c r="O32" s="18">
        <f t="shared" si="5"/>
        <v>0</v>
      </c>
      <c r="P32" s="18">
        <f t="shared" si="5"/>
        <v>1.3590577199808119E-2</v>
      </c>
    </row>
    <row r="33" spans="1:16" outlineLevel="1">
      <c r="A33" s="14" t="s">
        <v>349</v>
      </c>
      <c r="B33" s="56" t="s">
        <v>350</v>
      </c>
      <c r="C33" s="11">
        <v>1680.4000000000101</v>
      </c>
      <c r="D33" s="55">
        <v>0</v>
      </c>
      <c r="E33" s="15">
        <v>1587.00000000001</v>
      </c>
      <c r="F33" s="55">
        <v>0</v>
      </c>
      <c r="G33" s="55">
        <v>49.15</v>
      </c>
      <c r="H33" s="55">
        <v>0</v>
      </c>
      <c r="I33" s="55">
        <v>44.25</v>
      </c>
      <c r="J33" s="49">
        <f t="shared" si="4"/>
        <v>4.0586997543284063E-2</v>
      </c>
      <c r="K33" s="20">
        <f t="shared" si="5"/>
        <v>0</v>
      </c>
      <c r="L33" s="20">
        <f t="shared" si="5"/>
        <v>0.94441799571530616</v>
      </c>
      <c r="M33" s="20">
        <f t="shared" si="5"/>
        <v>0</v>
      </c>
      <c r="N33" s="20">
        <f t="shared" si="5"/>
        <v>2.9248988336110272E-2</v>
      </c>
      <c r="O33" s="20">
        <f t="shared" si="5"/>
        <v>0</v>
      </c>
      <c r="P33" s="20">
        <f t="shared" si="5"/>
        <v>2.6333015948583512E-2</v>
      </c>
    </row>
    <row r="34" spans="1:16" outlineLevel="1">
      <c r="A34" s="13" t="s">
        <v>351</v>
      </c>
      <c r="B34" s="51" t="s">
        <v>352</v>
      </c>
      <c r="C34" s="52">
        <v>806.95500000000197</v>
      </c>
      <c r="D34" s="53">
        <v>0</v>
      </c>
      <c r="E34" s="53">
        <v>735.83000000000197</v>
      </c>
      <c r="F34" s="53">
        <v>0</v>
      </c>
      <c r="G34" s="53">
        <v>28.05</v>
      </c>
      <c r="H34" s="53">
        <v>0</v>
      </c>
      <c r="I34" s="53">
        <v>43.075000000000003</v>
      </c>
      <c r="J34" s="49">
        <f t="shared" si="4"/>
        <v>1.9490526423792356E-2</v>
      </c>
      <c r="K34" s="18">
        <f t="shared" si="5"/>
        <v>0</v>
      </c>
      <c r="L34" s="18">
        <f t="shared" si="5"/>
        <v>0.91186001697740293</v>
      </c>
      <c r="M34" s="18">
        <f t="shared" si="5"/>
        <v>0</v>
      </c>
      <c r="N34" s="18">
        <f t="shared" si="5"/>
        <v>3.4760302619105073E-2</v>
      </c>
      <c r="O34" s="18">
        <f t="shared" si="5"/>
        <v>0</v>
      </c>
      <c r="P34" s="18">
        <f t="shared" si="5"/>
        <v>5.3379680403492016E-2</v>
      </c>
    </row>
    <row r="35" spans="1:16" outlineLevel="1">
      <c r="A35" s="14" t="s">
        <v>353</v>
      </c>
      <c r="B35" s="56" t="s">
        <v>354</v>
      </c>
      <c r="C35" s="52">
        <v>400.25</v>
      </c>
      <c r="D35" s="55">
        <v>0</v>
      </c>
      <c r="E35" s="55">
        <v>376.4</v>
      </c>
      <c r="F35" s="55">
        <v>0</v>
      </c>
      <c r="G35" s="55">
        <v>3</v>
      </c>
      <c r="H35" s="55">
        <v>0</v>
      </c>
      <c r="I35" s="55">
        <v>20.85</v>
      </c>
      <c r="J35" s="49">
        <f t="shared" si="4"/>
        <v>9.667308835217419E-3</v>
      </c>
      <c r="K35" s="20">
        <f t="shared" si="5"/>
        <v>0</v>
      </c>
      <c r="L35" s="20">
        <f t="shared" si="5"/>
        <v>0.94041224234853216</v>
      </c>
      <c r="M35" s="20">
        <f t="shared" si="5"/>
        <v>0</v>
      </c>
      <c r="N35" s="20">
        <f t="shared" si="5"/>
        <v>7.4953154278575894E-3</v>
      </c>
      <c r="O35" s="20">
        <f t="shared" si="5"/>
        <v>0</v>
      </c>
      <c r="P35" s="20">
        <f t="shared" si="5"/>
        <v>5.2092442223610244E-2</v>
      </c>
    </row>
    <row r="36" spans="1:16" outlineLevel="1">
      <c r="A36" s="13" t="s">
        <v>355</v>
      </c>
      <c r="B36" s="51" t="s">
        <v>356</v>
      </c>
      <c r="C36" s="52">
        <v>240.6</v>
      </c>
      <c r="D36" s="53">
        <v>0</v>
      </c>
      <c r="E36" s="53">
        <v>234.6</v>
      </c>
      <c r="F36" s="53">
        <v>0</v>
      </c>
      <c r="G36" s="53">
        <v>6</v>
      </c>
      <c r="H36" s="53">
        <v>0</v>
      </c>
      <c r="I36" s="53">
        <v>0</v>
      </c>
      <c r="J36" s="49">
        <f t="shared" si="4"/>
        <v>5.8112542304892215E-3</v>
      </c>
      <c r="K36" s="18">
        <f t="shared" si="5"/>
        <v>0</v>
      </c>
      <c r="L36" s="18">
        <f t="shared" si="5"/>
        <v>0.97506234413965087</v>
      </c>
      <c r="M36" s="18">
        <f t="shared" si="5"/>
        <v>0</v>
      </c>
      <c r="N36" s="18">
        <f t="shared" si="5"/>
        <v>2.4937655860349128E-2</v>
      </c>
      <c r="O36" s="18">
        <f t="shared" si="5"/>
        <v>0</v>
      </c>
      <c r="P36" s="18">
        <f t="shared" si="5"/>
        <v>0</v>
      </c>
    </row>
    <row r="37" spans="1:16" outlineLevel="1">
      <c r="A37" s="14" t="s">
        <v>357</v>
      </c>
      <c r="B37" s="56" t="s">
        <v>264</v>
      </c>
      <c r="C37" s="11">
        <v>1518.58</v>
      </c>
      <c r="D37" s="55">
        <v>200.5</v>
      </c>
      <c r="E37" s="55">
        <v>300.63</v>
      </c>
      <c r="F37" s="55">
        <v>177</v>
      </c>
      <c r="G37" s="15">
        <v>722.5</v>
      </c>
      <c r="H37" s="55">
        <v>31.5</v>
      </c>
      <c r="I37" s="55">
        <v>86.449999999999903</v>
      </c>
      <c r="J37" s="49">
        <f t="shared" si="4"/>
        <v>3.6678530545869996E-2</v>
      </c>
      <c r="K37" s="18">
        <f t="shared" si="5"/>
        <v>0.13203123971078246</v>
      </c>
      <c r="L37" s="18">
        <f t="shared" si="5"/>
        <v>0.19796783837532433</v>
      </c>
      <c r="M37" s="18">
        <f t="shared" si="5"/>
        <v>0.1165562565027855</v>
      </c>
      <c r="N37" s="18">
        <f t="shared" si="5"/>
        <v>0.47577341990543798</v>
      </c>
      <c r="O37" s="18">
        <f t="shared" si="5"/>
        <v>2.0743062597953353E-2</v>
      </c>
      <c r="P37" s="18">
        <f t="shared" si="5"/>
        <v>5.6928182907716361E-2</v>
      </c>
    </row>
    <row r="38" spans="1:16" outlineLevel="1">
      <c r="A38" s="13" t="s">
        <v>358</v>
      </c>
      <c r="B38" s="51" t="s">
        <v>359</v>
      </c>
      <c r="C38" s="52">
        <v>780.6</v>
      </c>
      <c r="D38" s="53">
        <v>0</v>
      </c>
      <c r="E38" s="53">
        <v>678.15</v>
      </c>
      <c r="F38" s="53">
        <v>0</v>
      </c>
      <c r="G38" s="53">
        <v>89.25</v>
      </c>
      <c r="H38" s="53">
        <v>0</v>
      </c>
      <c r="I38" s="53">
        <v>13.2</v>
      </c>
      <c r="J38" s="49">
        <f t="shared" si="4"/>
        <v>1.8853969461013659E-2</v>
      </c>
      <c r="K38" s="20">
        <f t="shared" si="5"/>
        <v>0</v>
      </c>
      <c r="L38" s="20">
        <f t="shared" si="5"/>
        <v>0.8687548039969254</v>
      </c>
      <c r="M38" s="20">
        <f t="shared" si="5"/>
        <v>0</v>
      </c>
      <c r="N38" s="20">
        <f t="shared" si="5"/>
        <v>0.11433512682551883</v>
      </c>
      <c r="O38" s="20">
        <f t="shared" si="5"/>
        <v>0</v>
      </c>
      <c r="P38" s="20">
        <f t="shared" si="5"/>
        <v>1.6910069177555723E-2</v>
      </c>
    </row>
    <row r="39" spans="1:16" outlineLevel="1">
      <c r="A39" s="14" t="s">
        <v>360</v>
      </c>
      <c r="B39" s="56" t="s">
        <v>361</v>
      </c>
      <c r="C39" s="11">
        <v>2391.0500000000002</v>
      </c>
      <c r="D39" s="55">
        <v>0</v>
      </c>
      <c r="E39" s="15">
        <v>1996.3</v>
      </c>
      <c r="F39" s="55">
        <v>0</v>
      </c>
      <c r="G39" s="55">
        <v>166.1</v>
      </c>
      <c r="H39" s="55">
        <v>0</v>
      </c>
      <c r="I39" s="55">
        <v>228.65</v>
      </c>
      <c r="J39" s="49">
        <f t="shared" si="4"/>
        <v>5.7751452318417516E-2</v>
      </c>
      <c r="K39" s="18">
        <f t="shared" si="5"/>
        <v>0</v>
      </c>
      <c r="L39" s="18">
        <f t="shared" si="5"/>
        <v>0.83490516718596419</v>
      </c>
      <c r="M39" s="18">
        <f t="shared" si="5"/>
        <v>0</v>
      </c>
      <c r="N39" s="18">
        <f t="shared" si="5"/>
        <v>6.9467388804081875E-2</v>
      </c>
      <c r="O39" s="18">
        <f t="shared" si="5"/>
        <v>0</v>
      </c>
      <c r="P39" s="18">
        <f t="shared" si="5"/>
        <v>9.562744400995378E-2</v>
      </c>
    </row>
    <row r="40" spans="1:16" outlineLevel="1">
      <c r="A40" s="13" t="s">
        <v>362</v>
      </c>
      <c r="B40" s="51" t="s">
        <v>363</v>
      </c>
      <c r="C40" s="52">
        <v>984.29299999999898</v>
      </c>
      <c r="D40" s="53">
        <v>0</v>
      </c>
      <c r="E40" s="53">
        <v>838.171999999999</v>
      </c>
      <c r="F40" s="53">
        <v>0</v>
      </c>
      <c r="G40" s="53">
        <v>72.59</v>
      </c>
      <c r="H40" s="53">
        <v>0</v>
      </c>
      <c r="I40" s="53">
        <v>73.531000000000006</v>
      </c>
      <c r="J40" s="49">
        <f t="shared" si="4"/>
        <v>2.3773802411849215E-2</v>
      </c>
      <c r="K40" s="20">
        <f t="shared" si="5"/>
        <v>0</v>
      </c>
      <c r="L40" s="20">
        <f t="shared" si="5"/>
        <v>0.85154725269812936</v>
      </c>
      <c r="M40" s="20">
        <f t="shared" si="5"/>
        <v>0</v>
      </c>
      <c r="N40" s="20">
        <f t="shared" si="5"/>
        <v>7.3748365578135855E-2</v>
      </c>
      <c r="O40" s="20">
        <f t="shared" si="5"/>
        <v>0</v>
      </c>
      <c r="P40" s="20">
        <f t="shared" si="5"/>
        <v>7.4704381723734781E-2</v>
      </c>
    </row>
    <row r="41" spans="1:16" outlineLevel="1">
      <c r="A41" s="14" t="s">
        <v>364</v>
      </c>
      <c r="B41" s="56" t="s">
        <v>365</v>
      </c>
      <c r="C41" s="11">
        <v>2198.37</v>
      </c>
      <c r="D41" s="55">
        <v>0</v>
      </c>
      <c r="E41" s="15">
        <v>1851.88</v>
      </c>
      <c r="F41" s="55">
        <v>0</v>
      </c>
      <c r="G41" s="55">
        <v>228.8</v>
      </c>
      <c r="H41" s="55">
        <v>0</v>
      </c>
      <c r="I41" s="55">
        <v>117.69</v>
      </c>
      <c r="J41" s="49">
        <f t="shared" si="4"/>
        <v>5.3097618298755568E-2</v>
      </c>
      <c r="K41" s="18">
        <f t="shared" si="5"/>
        <v>0</v>
      </c>
      <c r="L41" s="18">
        <f t="shared" si="5"/>
        <v>0.84238776911984803</v>
      </c>
      <c r="M41" s="18">
        <f t="shared" si="5"/>
        <v>0</v>
      </c>
      <c r="N41" s="18">
        <f t="shared" si="5"/>
        <v>0.10407711167819794</v>
      </c>
      <c r="O41" s="18">
        <f t="shared" si="5"/>
        <v>0</v>
      </c>
      <c r="P41" s="18">
        <f t="shared" si="5"/>
        <v>5.3535119201954175E-2</v>
      </c>
    </row>
    <row r="42" spans="1:16" outlineLevel="1">
      <c r="A42" s="13" t="s">
        <v>366</v>
      </c>
      <c r="B42" s="51" t="s">
        <v>280</v>
      </c>
      <c r="C42" s="52">
        <v>756.52</v>
      </c>
      <c r="D42" s="53">
        <v>0</v>
      </c>
      <c r="E42" s="53">
        <v>711.52</v>
      </c>
      <c r="F42" s="53">
        <v>0</v>
      </c>
      <c r="G42" s="53">
        <v>0</v>
      </c>
      <c r="H42" s="53">
        <v>0</v>
      </c>
      <c r="I42" s="53">
        <v>45</v>
      </c>
      <c r="J42" s="49">
        <f t="shared" si="4"/>
        <v>1.8272360974437678E-2</v>
      </c>
      <c r="K42" s="20">
        <f t="shared" si="5"/>
        <v>0</v>
      </c>
      <c r="L42" s="20">
        <f t="shared" si="5"/>
        <v>0.94051710463702221</v>
      </c>
      <c r="M42" s="20">
        <f t="shared" si="5"/>
        <v>0</v>
      </c>
      <c r="N42" s="20">
        <f t="shared" si="5"/>
        <v>0</v>
      </c>
      <c r="O42" s="20">
        <f t="shared" si="5"/>
        <v>0</v>
      </c>
      <c r="P42" s="20">
        <f t="shared" si="5"/>
        <v>5.948289536297785E-2</v>
      </c>
    </row>
    <row r="43" spans="1:16" outlineLevel="1">
      <c r="A43" s="14" t="s">
        <v>367</v>
      </c>
      <c r="B43" s="56" t="s">
        <v>368</v>
      </c>
      <c r="C43" s="52">
        <v>363.86</v>
      </c>
      <c r="D43" s="55">
        <v>0</v>
      </c>
      <c r="E43" s="55">
        <v>323.94</v>
      </c>
      <c r="F43" s="55">
        <v>0</v>
      </c>
      <c r="G43" s="55">
        <v>7.9</v>
      </c>
      <c r="H43" s="55">
        <v>0</v>
      </c>
      <c r="I43" s="55">
        <v>32.020000000000003</v>
      </c>
      <c r="J43" s="49">
        <f t="shared" si="4"/>
        <v>8.7883747477381889E-3</v>
      </c>
      <c r="K43" s="18">
        <f t="shared" si="5"/>
        <v>0</v>
      </c>
      <c r="L43" s="18">
        <f t="shared" si="5"/>
        <v>0.8902874732039795</v>
      </c>
      <c r="M43" s="18">
        <f t="shared" si="5"/>
        <v>0</v>
      </c>
      <c r="N43" s="18">
        <f t="shared" si="5"/>
        <v>2.1711647336887813E-2</v>
      </c>
      <c r="O43" s="18">
        <f t="shared" si="5"/>
        <v>0</v>
      </c>
      <c r="P43" s="18">
        <f t="shared" si="5"/>
        <v>8.8000879459132639E-2</v>
      </c>
    </row>
    <row r="44" spans="1:16" outlineLevel="1">
      <c r="A44" s="13" t="s">
        <v>369</v>
      </c>
      <c r="B44" s="51" t="s">
        <v>370</v>
      </c>
      <c r="C44" s="11">
        <v>1638.78</v>
      </c>
      <c r="D44" s="53">
        <v>0</v>
      </c>
      <c r="E44" s="50">
        <v>1314.48</v>
      </c>
      <c r="F44" s="53">
        <v>0</v>
      </c>
      <c r="G44" s="53">
        <v>147.69999999999999</v>
      </c>
      <c r="H44" s="53">
        <v>0</v>
      </c>
      <c r="I44" s="53">
        <v>176.6</v>
      </c>
      <c r="J44" s="49">
        <f t="shared" si="4"/>
        <v>3.9581742343479324E-2</v>
      </c>
      <c r="K44" s="20">
        <f t="shared" si="5"/>
        <v>0</v>
      </c>
      <c r="L44" s="20">
        <f t="shared" si="5"/>
        <v>0.80210888587851936</v>
      </c>
      <c r="M44" s="20">
        <f t="shared" si="5"/>
        <v>0</v>
      </c>
      <c r="N44" s="20">
        <f t="shared" si="5"/>
        <v>9.0128022065194838E-2</v>
      </c>
      <c r="O44" s="20">
        <f t="shared" si="5"/>
        <v>0</v>
      </c>
      <c r="P44" s="20">
        <f t="shared" si="5"/>
        <v>0.10776309205628577</v>
      </c>
    </row>
    <row r="45" spans="1:16" outlineLevel="1">
      <c r="A45" s="14" t="s">
        <v>371</v>
      </c>
      <c r="B45" s="56" t="s">
        <v>372</v>
      </c>
      <c r="C45" s="52">
        <v>577.5</v>
      </c>
      <c r="D45" s="55">
        <v>0</v>
      </c>
      <c r="E45" s="55">
        <v>476.4</v>
      </c>
      <c r="F45" s="55">
        <v>0</v>
      </c>
      <c r="G45" s="55">
        <v>72.099999999999994</v>
      </c>
      <c r="H45" s="55">
        <v>0</v>
      </c>
      <c r="I45" s="55">
        <v>29</v>
      </c>
      <c r="J45" s="49">
        <f t="shared" si="4"/>
        <v>1.39484593437553E-2</v>
      </c>
      <c r="K45" s="18">
        <f t="shared" si="5"/>
        <v>0</v>
      </c>
      <c r="L45" s="18">
        <f t="shared" si="5"/>
        <v>0.82493506493506485</v>
      </c>
      <c r="M45" s="18">
        <f t="shared" si="5"/>
        <v>0</v>
      </c>
      <c r="N45" s="18">
        <f t="shared" si="5"/>
        <v>0.12484848484848483</v>
      </c>
      <c r="O45" s="18">
        <f t="shared" si="5"/>
        <v>0</v>
      </c>
      <c r="P45" s="18">
        <f t="shared" si="5"/>
        <v>5.0216450216450215E-2</v>
      </c>
    </row>
    <row r="46" spans="1:16" outlineLevel="1">
      <c r="A46" s="13" t="s">
        <v>373</v>
      </c>
      <c r="B46" s="51" t="s">
        <v>282</v>
      </c>
      <c r="C46" s="52">
        <v>605.02</v>
      </c>
      <c r="D46" s="53">
        <v>0</v>
      </c>
      <c r="E46" s="53">
        <v>542.29</v>
      </c>
      <c r="F46" s="53">
        <v>0</v>
      </c>
      <c r="G46" s="53">
        <v>21.35</v>
      </c>
      <c r="H46" s="53">
        <v>0</v>
      </c>
      <c r="I46" s="53">
        <v>41.38</v>
      </c>
      <c r="J46" s="49">
        <f t="shared" si="4"/>
        <v>1.461315475698499E-2</v>
      </c>
      <c r="K46" s="20">
        <f t="shared" si="5"/>
        <v>0</v>
      </c>
      <c r="L46" s="20">
        <f t="shared" si="5"/>
        <v>0.89631747710819476</v>
      </c>
      <c r="M46" s="20">
        <f t="shared" si="5"/>
        <v>0</v>
      </c>
      <c r="N46" s="20">
        <f t="shared" si="5"/>
        <v>3.5288089649928932E-2</v>
      </c>
      <c r="O46" s="20">
        <f t="shared" si="5"/>
        <v>0</v>
      </c>
      <c r="P46" s="20">
        <f t="shared" si="5"/>
        <v>6.8394433241876301E-2</v>
      </c>
    </row>
    <row r="47" spans="1:16" outlineLevel="1">
      <c r="A47" s="14" t="s">
        <v>374</v>
      </c>
      <c r="B47" s="56" t="s">
        <v>375</v>
      </c>
      <c r="C47" s="11">
        <v>2596.5360000000001</v>
      </c>
      <c r="D47" s="55">
        <v>0</v>
      </c>
      <c r="E47" s="15">
        <v>2214.4360000000001</v>
      </c>
      <c r="F47" s="55">
        <v>0</v>
      </c>
      <c r="G47" s="55">
        <v>196.4</v>
      </c>
      <c r="H47" s="55">
        <v>0</v>
      </c>
      <c r="I47" s="55">
        <v>185.7</v>
      </c>
      <c r="J47" s="49">
        <f t="shared" si="4"/>
        <v>6.2714591914453707E-2</v>
      </c>
      <c r="K47" s="18">
        <f t="shared" si="5"/>
        <v>0</v>
      </c>
      <c r="L47" s="18">
        <f t="shared" si="5"/>
        <v>0.85284240233911646</v>
      </c>
      <c r="M47" s="18">
        <f t="shared" si="5"/>
        <v>0</v>
      </c>
      <c r="N47" s="18">
        <f t="shared" si="5"/>
        <v>7.5639236274790717E-2</v>
      </c>
      <c r="O47" s="18">
        <f t="shared" si="5"/>
        <v>0</v>
      </c>
      <c r="P47" s="18">
        <f t="shared" si="5"/>
        <v>7.1518361386092855E-2</v>
      </c>
    </row>
    <row r="48" spans="1:16" outlineLevel="1">
      <c r="A48" s="13" t="s">
        <v>376</v>
      </c>
      <c r="B48" s="51" t="s">
        <v>377</v>
      </c>
      <c r="C48" s="52">
        <v>629.41499999999996</v>
      </c>
      <c r="D48" s="53">
        <v>0</v>
      </c>
      <c r="E48" s="53">
        <v>596.46500000000003</v>
      </c>
      <c r="F48" s="53">
        <v>0</v>
      </c>
      <c r="G48" s="53">
        <v>16.75</v>
      </c>
      <c r="H48" s="53">
        <v>0</v>
      </c>
      <c r="I48" s="53">
        <v>16.2</v>
      </c>
      <c r="J48" s="49">
        <f t="shared" si="4"/>
        <v>1.5202371494112108E-2</v>
      </c>
      <c r="K48" s="20">
        <f t="shared" si="5"/>
        <v>0</v>
      </c>
      <c r="L48" s="20">
        <f t="shared" si="5"/>
        <v>0.94764980180008429</v>
      </c>
      <c r="M48" s="20">
        <f t="shared" si="5"/>
        <v>0</v>
      </c>
      <c r="N48" s="20">
        <f t="shared" si="5"/>
        <v>2.6612012741990581E-2</v>
      </c>
      <c r="O48" s="20">
        <f t="shared" si="5"/>
        <v>0</v>
      </c>
      <c r="P48" s="20">
        <f t="shared" si="5"/>
        <v>2.5738185457925215E-2</v>
      </c>
    </row>
    <row r="49" spans="1:16" outlineLevel="1">
      <c r="A49" s="14" t="s">
        <v>378</v>
      </c>
      <c r="B49" s="56" t="s">
        <v>379</v>
      </c>
      <c r="C49" s="11">
        <v>377.3</v>
      </c>
      <c r="D49" s="50">
        <v>0</v>
      </c>
      <c r="E49" s="50">
        <v>293.39999999999998</v>
      </c>
      <c r="F49" s="50">
        <v>0</v>
      </c>
      <c r="G49" s="50">
        <v>62.9</v>
      </c>
      <c r="H49" s="50">
        <v>0</v>
      </c>
      <c r="I49" s="50">
        <v>21</v>
      </c>
      <c r="J49" s="49">
        <f t="shared" si="4"/>
        <v>9.1129934379201305E-3</v>
      </c>
      <c r="K49" s="18">
        <f t="shared" si="5"/>
        <v>0</v>
      </c>
      <c r="L49" s="18">
        <f t="shared" si="5"/>
        <v>0.77763053273257343</v>
      </c>
      <c r="M49" s="18">
        <f t="shared" si="5"/>
        <v>0</v>
      </c>
      <c r="N49" s="18">
        <f t="shared" si="5"/>
        <v>0.16671084018022791</v>
      </c>
      <c r="O49" s="18">
        <f t="shared" si="5"/>
        <v>0</v>
      </c>
      <c r="P49" s="18">
        <f t="shared" si="5"/>
        <v>5.5658627087198514E-2</v>
      </c>
    </row>
    <row r="50" spans="1:16" outlineLevel="1">
      <c r="A50" s="13" t="s">
        <v>380</v>
      </c>
      <c r="B50" s="51" t="s">
        <v>381</v>
      </c>
      <c r="C50" s="11">
        <v>792.15</v>
      </c>
      <c r="D50" s="15">
        <v>0</v>
      </c>
      <c r="E50" s="15">
        <v>665.15</v>
      </c>
      <c r="F50" s="15">
        <v>0</v>
      </c>
      <c r="G50" s="15">
        <v>51</v>
      </c>
      <c r="H50" s="15">
        <v>0</v>
      </c>
      <c r="I50" s="15">
        <v>76</v>
      </c>
      <c r="J50" s="49">
        <f t="shared" si="4"/>
        <v>1.9132938647888762E-2</v>
      </c>
      <c r="K50" s="20">
        <f t="shared" si="5"/>
        <v>0</v>
      </c>
      <c r="L50" s="20">
        <f t="shared" si="5"/>
        <v>0.83967682888341855</v>
      </c>
      <c r="M50" s="20">
        <f t="shared" si="5"/>
        <v>0</v>
      </c>
      <c r="N50" s="20">
        <f t="shared" si="5"/>
        <v>6.4381745881461852E-2</v>
      </c>
      <c r="O50" s="20">
        <f t="shared" si="5"/>
        <v>0</v>
      </c>
      <c r="P50" s="20">
        <f t="shared" si="5"/>
        <v>9.5941425235119615E-2</v>
      </c>
    </row>
    <row r="51" spans="1:16" outlineLevel="1">
      <c r="A51" s="14" t="s">
        <v>382</v>
      </c>
      <c r="B51" s="56" t="s">
        <v>383</v>
      </c>
      <c r="C51" s="11">
        <v>157.19999999999999</v>
      </c>
      <c r="D51" s="50">
        <v>0</v>
      </c>
      <c r="E51" s="50">
        <v>146.1</v>
      </c>
      <c r="F51" s="50">
        <v>0</v>
      </c>
      <c r="G51" s="50">
        <v>11.1</v>
      </c>
      <c r="H51" s="50">
        <v>0</v>
      </c>
      <c r="I51" s="50">
        <v>0</v>
      </c>
      <c r="J51" s="49">
        <f t="shared" si="4"/>
        <v>3.7968793226637802E-3</v>
      </c>
      <c r="K51" s="18">
        <f t="shared" si="5"/>
        <v>0</v>
      </c>
      <c r="L51" s="18">
        <f t="shared" si="5"/>
        <v>0.92938931297709926</v>
      </c>
      <c r="M51" s="18">
        <f t="shared" si="5"/>
        <v>0</v>
      </c>
      <c r="N51" s="18">
        <f t="shared" si="5"/>
        <v>7.061068702290077E-2</v>
      </c>
      <c r="O51" s="18">
        <f t="shared" si="5"/>
        <v>0</v>
      </c>
      <c r="P51" s="18">
        <f t="shared" si="5"/>
        <v>0</v>
      </c>
    </row>
    <row r="52" spans="1:16" outlineLevel="1">
      <c r="A52" s="12"/>
      <c r="B52" s="12" t="s">
        <v>6</v>
      </c>
      <c r="C52" s="57">
        <f t="shared" ref="C52:J52" si="6">SUM(C8:C51)</f>
        <v>41402.421999999999</v>
      </c>
      <c r="D52" s="58">
        <f t="shared" si="6"/>
        <v>200.5</v>
      </c>
      <c r="E52" s="58">
        <f t="shared" si="6"/>
        <v>35419.266000000011</v>
      </c>
      <c r="F52" s="58">
        <f t="shared" si="6"/>
        <v>177</v>
      </c>
      <c r="G52" s="58">
        <f t="shared" si="6"/>
        <v>3234.52</v>
      </c>
      <c r="H52" s="58">
        <f t="shared" si="6"/>
        <v>31.5</v>
      </c>
      <c r="I52" s="58">
        <f t="shared" si="6"/>
        <v>2339.6359999999995</v>
      </c>
      <c r="J52" s="59">
        <f t="shared" si="6"/>
        <v>1.0000000000000002</v>
      </c>
      <c r="K52" s="60">
        <f t="shared" ref="K52:P52" si="7">D52/$C$52</f>
        <v>4.8427118587410179E-3</v>
      </c>
      <c r="L52" s="60">
        <f t="shared" si="7"/>
        <v>0.85548777798554909</v>
      </c>
      <c r="M52" s="60">
        <f t="shared" si="7"/>
        <v>4.2751122144496769E-3</v>
      </c>
      <c r="N52" s="60">
        <f t="shared" si="7"/>
        <v>7.8123931976733146E-2</v>
      </c>
      <c r="O52" s="60">
        <f t="shared" si="7"/>
        <v>7.6082505511392549E-4</v>
      </c>
      <c r="P52" s="22">
        <f t="shared" si="7"/>
        <v>5.6509640909413454E-2</v>
      </c>
    </row>
    <row r="53" spans="1:16" ht="18.75">
      <c r="D53" s="47" t="s">
        <v>86</v>
      </c>
      <c r="E53" s="47" t="s">
        <v>89</v>
      </c>
      <c r="F53" s="47" t="s">
        <v>87</v>
      </c>
      <c r="G53" s="47" t="s">
        <v>77</v>
      </c>
      <c r="H53" s="47" t="s">
        <v>91</v>
      </c>
      <c r="I53" s="47" t="s">
        <v>78</v>
      </c>
      <c r="J53" s="48"/>
      <c r="K53" s="47" t="s">
        <v>86</v>
      </c>
      <c r="L53" s="47" t="s">
        <v>89</v>
      </c>
      <c r="M53" s="47" t="s">
        <v>87</v>
      </c>
      <c r="N53" s="47" t="s">
        <v>77</v>
      </c>
      <c r="O53" s="47" t="s">
        <v>91</v>
      </c>
      <c r="P53" s="47" t="s">
        <v>78</v>
      </c>
    </row>
    <row r="54" spans="1:16">
      <c r="B54" s="6" t="s">
        <v>384</v>
      </c>
      <c r="C54" s="61">
        <f t="shared" ref="C54:I54" si="8">C52-C37</f>
        <v>39883.841999999997</v>
      </c>
      <c r="D54" s="61">
        <f t="shared" si="8"/>
        <v>0</v>
      </c>
      <c r="E54" s="61">
        <f t="shared" si="8"/>
        <v>35118.636000000013</v>
      </c>
      <c r="F54" s="61">
        <f t="shared" si="8"/>
        <v>0</v>
      </c>
      <c r="G54" s="61">
        <f t="shared" si="8"/>
        <v>2512.02</v>
      </c>
      <c r="H54" s="61">
        <f t="shared" si="8"/>
        <v>0</v>
      </c>
      <c r="I54" s="61">
        <f t="shared" si="8"/>
        <v>2253.1859999999997</v>
      </c>
      <c r="J54" s="171" t="s">
        <v>300</v>
      </c>
      <c r="K54" s="170"/>
      <c r="L54" s="170"/>
      <c r="M54" s="170"/>
      <c r="N54" s="170"/>
      <c r="O54" s="170"/>
      <c r="P54" s="170"/>
    </row>
    <row r="55" spans="1:16">
      <c r="D55" s="62">
        <f>D54/$C$54</f>
        <v>0</v>
      </c>
      <c r="E55" s="62">
        <f t="shared" ref="E55:I55" si="9">E54/$C$54</f>
        <v>0.88052289445936571</v>
      </c>
      <c r="F55" s="62">
        <f t="shared" si="9"/>
        <v>0</v>
      </c>
      <c r="G55" s="62">
        <f t="shared" si="9"/>
        <v>6.298340064630685E-2</v>
      </c>
      <c r="H55" s="62">
        <f t="shared" si="9"/>
        <v>0</v>
      </c>
      <c r="I55" s="62">
        <f t="shared" si="9"/>
        <v>5.6493704894327881E-2</v>
      </c>
    </row>
  </sheetData>
  <mergeCells count="5">
    <mergeCell ref="A3:I3"/>
    <mergeCell ref="A4:I4"/>
    <mergeCell ref="C5:I5"/>
    <mergeCell ref="J5:P5"/>
    <mergeCell ref="J54:P54"/>
  </mergeCells>
  <conditionalFormatting sqref="J52">
    <cfRule type="cellIs" dxfId="0" priority="1" operator="equal">
      <formula>1</formula>
    </cfRule>
  </conditionalFormatting>
  <pageMargins left="0.7" right="0.7" top="0.75" bottom="0.75" header="0.3" footer="0.3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7F0DB-6B17-486F-B47F-EBFF046AA91A}">
  <sheetPr>
    <outlinePr summaryBelow="0"/>
  </sheetPr>
  <dimension ref="A1:E182"/>
  <sheetViews>
    <sheetView showGridLines="0" workbookViewId="0">
      <selection activeCell="D8" sqref="D8"/>
    </sheetView>
  </sheetViews>
  <sheetFormatPr defaultColWidth="9.140625" defaultRowHeight="12.75" outlineLevelRow="1"/>
  <cols>
    <col min="1" max="1" width="38.28515625" style="64" customWidth="1"/>
    <col min="2" max="2" width="4.42578125" style="64" customWidth="1"/>
    <col min="3" max="3" width="17" style="64" customWidth="1"/>
    <col min="4" max="4" width="9.28515625" style="64" bestFit="1" customWidth="1"/>
    <col min="5" max="5" width="10.28515625" style="65" bestFit="1" customWidth="1"/>
    <col min="6" max="16384" width="9.140625" style="64"/>
  </cols>
  <sheetData>
    <row r="1" spans="1:5" ht="22.5">
      <c r="A1" s="63" t="s">
        <v>94</v>
      </c>
    </row>
    <row r="3" spans="1:5" ht="10.5" customHeight="1">
      <c r="A3" s="172" t="s">
        <v>1</v>
      </c>
      <c r="B3" s="172"/>
      <c r="C3" s="172"/>
      <c r="D3" s="172"/>
    </row>
    <row r="4" spans="1:5" ht="10.5" customHeight="1">
      <c r="A4" s="173" t="s">
        <v>95</v>
      </c>
      <c r="B4" s="173"/>
      <c r="C4" s="173"/>
      <c r="D4" s="173"/>
    </row>
    <row r="6" spans="1:5">
      <c r="A6" s="174" t="s">
        <v>301</v>
      </c>
      <c r="B6" s="174"/>
      <c r="C6" s="66" t="s">
        <v>5</v>
      </c>
      <c r="D6" s="67" t="s">
        <v>13</v>
      </c>
      <c r="E6" s="68" t="s">
        <v>385</v>
      </c>
    </row>
    <row r="7" spans="1:5" collapsed="1">
      <c r="A7" s="175" t="s">
        <v>6</v>
      </c>
      <c r="B7" s="175"/>
      <c r="C7" s="175"/>
      <c r="D7" s="69">
        <v>41402.42</v>
      </c>
    </row>
    <row r="8" spans="1:5">
      <c r="A8" s="70" t="s">
        <v>304</v>
      </c>
      <c r="B8" s="176" t="s">
        <v>303</v>
      </c>
      <c r="C8" s="176"/>
      <c r="D8" s="71">
        <v>958.41</v>
      </c>
    </row>
    <row r="9" spans="1:5" outlineLevel="1">
      <c r="A9" s="177"/>
      <c r="B9" s="177"/>
      <c r="C9" s="72" t="s">
        <v>89</v>
      </c>
      <c r="D9" s="36">
        <v>855.16</v>
      </c>
      <c r="E9" s="65">
        <f>D9/D8</f>
        <v>0.89226948800617689</v>
      </c>
    </row>
    <row r="10" spans="1:5" outlineLevel="1">
      <c r="A10" s="176"/>
      <c r="B10" s="176"/>
      <c r="C10" s="70" t="s">
        <v>77</v>
      </c>
      <c r="D10" s="37">
        <v>53.1</v>
      </c>
      <c r="E10" s="65">
        <f>D10/D8</f>
        <v>5.540426331110903E-2</v>
      </c>
    </row>
    <row r="11" spans="1:5" outlineLevel="1">
      <c r="A11" s="177"/>
      <c r="B11" s="177"/>
      <c r="C11" s="72" t="s">
        <v>78</v>
      </c>
      <c r="D11" s="36">
        <v>50.15</v>
      </c>
      <c r="E11" s="65">
        <f>D11/D8</f>
        <v>5.2326248682714079E-2</v>
      </c>
    </row>
    <row r="12" spans="1:5">
      <c r="A12" s="70" t="s">
        <v>306</v>
      </c>
      <c r="B12" s="176" t="s">
        <v>305</v>
      </c>
      <c r="C12" s="176"/>
      <c r="D12" s="71">
        <v>302.2</v>
      </c>
    </row>
    <row r="13" spans="1:5" outlineLevel="1">
      <c r="A13" s="177"/>
      <c r="B13" s="177"/>
      <c r="C13" s="72" t="s">
        <v>89</v>
      </c>
      <c r="D13" s="36">
        <v>281.25</v>
      </c>
      <c r="E13" s="65">
        <f t="shared" ref="E13" si="0">D13/D12</f>
        <v>0.93067504963600267</v>
      </c>
    </row>
    <row r="14" spans="1:5" outlineLevel="1">
      <c r="A14" s="176"/>
      <c r="B14" s="176"/>
      <c r="C14" s="70" t="s">
        <v>77</v>
      </c>
      <c r="D14" s="37">
        <v>4.8</v>
      </c>
      <c r="E14" s="65">
        <f t="shared" ref="E14" si="1">D14/D12</f>
        <v>1.5883520847121111E-2</v>
      </c>
    </row>
    <row r="15" spans="1:5" outlineLevel="1">
      <c r="A15" s="177"/>
      <c r="B15" s="177"/>
      <c r="C15" s="72" t="s">
        <v>78</v>
      </c>
      <c r="D15" s="36">
        <v>16.149999999999999</v>
      </c>
      <c r="E15" s="65">
        <f t="shared" ref="E15" si="2">D15/D12</f>
        <v>5.3441429516876235E-2</v>
      </c>
    </row>
    <row r="16" spans="1:5">
      <c r="A16" s="70" t="s">
        <v>308</v>
      </c>
      <c r="B16" s="176" t="s">
        <v>307</v>
      </c>
      <c r="C16" s="176"/>
      <c r="D16" s="71">
        <v>464.83499999999998</v>
      </c>
    </row>
    <row r="17" spans="1:5" outlineLevel="1">
      <c r="A17" s="177"/>
      <c r="B17" s="177"/>
      <c r="C17" s="72" t="s">
        <v>89</v>
      </c>
      <c r="D17" s="36">
        <v>354.125</v>
      </c>
      <c r="E17" s="65">
        <f t="shared" ref="E17" si="3">D17/D16</f>
        <v>0.76182946636978721</v>
      </c>
    </row>
    <row r="18" spans="1:5" outlineLevel="1">
      <c r="A18" s="176"/>
      <c r="B18" s="176"/>
      <c r="C18" s="70" t="s">
        <v>77</v>
      </c>
      <c r="D18" s="37">
        <v>47.2</v>
      </c>
      <c r="E18" s="65">
        <f t="shared" ref="E18" si="4">D18/D16</f>
        <v>0.10154140716598364</v>
      </c>
    </row>
    <row r="19" spans="1:5" outlineLevel="1">
      <c r="A19" s="177"/>
      <c r="B19" s="177"/>
      <c r="C19" s="72" t="s">
        <v>78</v>
      </c>
      <c r="D19" s="36">
        <v>63.51</v>
      </c>
      <c r="E19" s="65">
        <f t="shared" ref="E19" si="5">D19/D16</f>
        <v>0.13662912646422926</v>
      </c>
    </row>
    <row r="20" spans="1:5">
      <c r="A20" s="70" t="s">
        <v>310</v>
      </c>
      <c r="B20" s="176" t="s">
        <v>309</v>
      </c>
      <c r="C20" s="176"/>
      <c r="D20" s="71">
        <v>1018.47</v>
      </c>
    </row>
    <row r="21" spans="1:5" outlineLevel="1">
      <c r="A21" s="177"/>
      <c r="B21" s="177"/>
      <c r="C21" s="72" t="s">
        <v>89</v>
      </c>
      <c r="D21" s="36">
        <v>964.45</v>
      </c>
      <c r="E21" s="65">
        <f t="shared" ref="E21" si="6">D21/D20</f>
        <v>0.94695965516902803</v>
      </c>
    </row>
    <row r="22" spans="1:5" outlineLevel="1">
      <c r="A22" s="176"/>
      <c r="B22" s="176"/>
      <c r="C22" s="70" t="s">
        <v>77</v>
      </c>
      <c r="D22" s="37">
        <v>13.5</v>
      </c>
      <c r="E22" s="65">
        <f t="shared" ref="E22" si="7">D22/D20</f>
        <v>1.3255176882971516E-2</v>
      </c>
    </row>
    <row r="23" spans="1:5" outlineLevel="1">
      <c r="A23" s="177"/>
      <c r="B23" s="177"/>
      <c r="C23" s="72" t="s">
        <v>78</v>
      </c>
      <c r="D23" s="36">
        <v>40.520000000000003</v>
      </c>
      <c r="E23" s="65">
        <f t="shared" ref="E23" si="8">D23/D20</f>
        <v>3.9785167948000431E-2</v>
      </c>
    </row>
    <row r="24" spans="1:5">
      <c r="A24" s="70" t="s">
        <v>312</v>
      </c>
      <c r="B24" s="176" t="s">
        <v>311</v>
      </c>
      <c r="C24" s="176"/>
      <c r="D24" s="71">
        <v>1485.83</v>
      </c>
    </row>
    <row r="25" spans="1:5" outlineLevel="1">
      <c r="A25" s="177"/>
      <c r="B25" s="177"/>
      <c r="C25" s="72" t="s">
        <v>89</v>
      </c>
      <c r="D25" s="36">
        <v>1355.33</v>
      </c>
      <c r="E25" s="65">
        <f t="shared" ref="E25" si="9">D25/D24</f>
        <v>0.91217030212070016</v>
      </c>
    </row>
    <row r="26" spans="1:5" outlineLevel="1">
      <c r="A26" s="176"/>
      <c r="B26" s="176"/>
      <c r="C26" s="70" t="s">
        <v>77</v>
      </c>
      <c r="D26" s="37">
        <v>103.55</v>
      </c>
      <c r="E26" s="65">
        <f t="shared" ref="E26" si="10">D26/D24</f>
        <v>6.9691687474340944E-2</v>
      </c>
    </row>
    <row r="27" spans="1:5" outlineLevel="1">
      <c r="A27" s="177"/>
      <c r="B27" s="177"/>
      <c r="C27" s="72" t="s">
        <v>78</v>
      </c>
      <c r="D27" s="36">
        <v>26.95</v>
      </c>
      <c r="E27" s="65">
        <f t="shared" ref="E27" si="11">D27/D24</f>
        <v>1.8138010404958844E-2</v>
      </c>
    </row>
    <row r="28" spans="1:5">
      <c r="A28" s="70" t="s">
        <v>314</v>
      </c>
      <c r="B28" s="176" t="s">
        <v>313</v>
      </c>
      <c r="C28" s="176"/>
      <c r="D28" s="71">
        <v>461.5</v>
      </c>
    </row>
    <row r="29" spans="1:5" outlineLevel="1">
      <c r="A29" s="177"/>
      <c r="B29" s="177"/>
      <c r="C29" s="72" t="s">
        <v>89</v>
      </c>
      <c r="D29" s="36">
        <v>443.5</v>
      </c>
      <c r="E29" s="65">
        <f t="shared" ref="E29" si="12">D29/D28</f>
        <v>0.96099674972914406</v>
      </c>
    </row>
    <row r="30" spans="1:5" outlineLevel="1">
      <c r="A30" s="176"/>
      <c r="B30" s="176"/>
      <c r="C30" s="70" t="s">
        <v>77</v>
      </c>
      <c r="D30" s="37">
        <v>6</v>
      </c>
      <c r="E30" s="65">
        <f>D30/D28</f>
        <v>1.3001083423618635E-2</v>
      </c>
    </row>
    <row r="31" spans="1:5" outlineLevel="1">
      <c r="C31" s="72" t="s">
        <v>78</v>
      </c>
      <c r="D31" s="36">
        <v>12</v>
      </c>
      <c r="E31" s="65">
        <f>D31/D28</f>
        <v>2.600216684723727E-2</v>
      </c>
    </row>
    <row r="32" spans="1:5">
      <c r="A32" s="72" t="s">
        <v>316</v>
      </c>
      <c r="B32" s="177" t="s">
        <v>315</v>
      </c>
      <c r="C32" s="177"/>
      <c r="D32" s="71">
        <v>1243.58</v>
      </c>
    </row>
    <row r="33" spans="1:5" outlineLevel="1">
      <c r="A33" s="176"/>
      <c r="B33" s="176"/>
      <c r="C33" s="70" t="s">
        <v>89</v>
      </c>
      <c r="D33" s="73">
        <v>1012.04</v>
      </c>
      <c r="E33" s="65">
        <f>D33/D32</f>
        <v>0.81381173708165133</v>
      </c>
    </row>
    <row r="34" spans="1:5" outlineLevel="1">
      <c r="A34" s="177"/>
      <c r="B34" s="177"/>
      <c r="C34" s="72" t="s">
        <v>77</v>
      </c>
      <c r="D34" s="74">
        <v>122.04</v>
      </c>
      <c r="E34" s="65">
        <f>D34/D32</f>
        <v>9.8136026632786005E-2</v>
      </c>
    </row>
    <row r="35" spans="1:5" outlineLevel="1">
      <c r="A35" s="176"/>
      <c r="B35" s="176"/>
      <c r="C35" s="70" t="s">
        <v>78</v>
      </c>
      <c r="D35" s="73">
        <v>109.5</v>
      </c>
      <c r="E35" s="65">
        <f>D35/D32</f>
        <v>8.8052236285562649E-2</v>
      </c>
    </row>
    <row r="36" spans="1:5">
      <c r="A36" s="72" t="s">
        <v>318</v>
      </c>
      <c r="B36" s="177" t="s">
        <v>317</v>
      </c>
      <c r="C36" s="177"/>
      <c r="D36" s="69">
        <v>89.6</v>
      </c>
    </row>
    <row r="37" spans="1:5" outlineLevel="1">
      <c r="A37" s="176"/>
      <c r="B37" s="176"/>
      <c r="C37" s="70" t="s">
        <v>89</v>
      </c>
      <c r="D37" s="73">
        <v>88.2</v>
      </c>
      <c r="E37" s="65">
        <f>D37/$D$36</f>
        <v>0.98437500000000011</v>
      </c>
    </row>
    <row r="38" spans="1:5" outlineLevel="1">
      <c r="A38" s="70"/>
      <c r="B38" s="70"/>
      <c r="C38" s="70" t="s">
        <v>77</v>
      </c>
      <c r="D38" s="73">
        <v>0.5</v>
      </c>
      <c r="E38" s="65">
        <f>D38/$D$36</f>
        <v>5.580357142857143E-3</v>
      </c>
    </row>
    <row r="39" spans="1:5">
      <c r="A39" s="72" t="s">
        <v>320</v>
      </c>
      <c r="B39" s="177" t="s">
        <v>319</v>
      </c>
      <c r="C39" s="177"/>
      <c r="D39" s="75">
        <v>1146.0999999999999</v>
      </c>
    </row>
    <row r="40" spans="1:5" outlineLevel="1">
      <c r="A40" s="176"/>
      <c r="B40" s="176"/>
      <c r="C40" s="70" t="s">
        <v>89</v>
      </c>
      <c r="D40" s="76">
        <v>1044.52</v>
      </c>
      <c r="E40" s="65">
        <f>D40/D39</f>
        <v>0.91136899048948616</v>
      </c>
    </row>
    <row r="41" spans="1:5" outlineLevel="1">
      <c r="A41" s="177"/>
      <c r="B41" s="177"/>
      <c r="C41" s="72" t="s">
        <v>77</v>
      </c>
      <c r="D41" s="77">
        <v>26.1</v>
      </c>
      <c r="E41" s="65">
        <f>D41/D39</f>
        <v>2.2772881947474045E-2</v>
      </c>
    </row>
    <row r="42" spans="1:5" outlineLevel="1">
      <c r="A42" s="176"/>
      <c r="B42" s="176"/>
      <c r="C42" s="70" t="s">
        <v>78</v>
      </c>
      <c r="D42" s="76">
        <v>75.48</v>
      </c>
      <c r="E42" s="65">
        <f>D42/D39</f>
        <v>6.5858127563039881E-2</v>
      </c>
    </row>
    <row r="43" spans="1:5">
      <c r="A43" s="72" t="s">
        <v>322</v>
      </c>
      <c r="B43" s="177" t="s">
        <v>321</v>
      </c>
      <c r="C43" s="177"/>
      <c r="D43" s="75">
        <v>1658.29</v>
      </c>
    </row>
    <row r="44" spans="1:5" outlineLevel="1">
      <c r="A44" s="176"/>
      <c r="B44" s="176"/>
      <c r="C44" s="70" t="s">
        <v>89</v>
      </c>
      <c r="D44" s="76">
        <v>1524.24</v>
      </c>
      <c r="E44" s="65">
        <f>D44/D43</f>
        <v>0.91916371684084208</v>
      </c>
    </row>
    <row r="45" spans="1:5" outlineLevel="1">
      <c r="A45" s="177"/>
      <c r="B45" s="177"/>
      <c r="C45" s="72" t="s">
        <v>77</v>
      </c>
      <c r="D45" s="77">
        <v>86.8</v>
      </c>
      <c r="E45" s="65">
        <f>D45/D43</f>
        <v>5.2343076301491293E-2</v>
      </c>
    </row>
    <row r="46" spans="1:5" outlineLevel="1">
      <c r="A46" s="176"/>
      <c r="B46" s="176"/>
      <c r="C46" s="70" t="s">
        <v>78</v>
      </c>
      <c r="D46" s="76">
        <v>47.25</v>
      </c>
      <c r="E46" s="65">
        <f>D46/D43</f>
        <v>2.8493206857666632E-2</v>
      </c>
    </row>
    <row r="47" spans="1:5">
      <c r="A47" s="72" t="s">
        <v>324</v>
      </c>
      <c r="B47" s="177" t="s">
        <v>323</v>
      </c>
      <c r="C47" s="177"/>
      <c r="D47" s="75">
        <v>266.39999999999998</v>
      </c>
    </row>
    <row r="48" spans="1:5" outlineLevel="1">
      <c r="A48" s="176"/>
      <c r="B48" s="176"/>
      <c r="C48" s="70" t="s">
        <v>89</v>
      </c>
      <c r="D48" s="76">
        <v>164.2</v>
      </c>
      <c r="E48" s="65">
        <f>D48/D47</f>
        <v>0.61636636636636633</v>
      </c>
    </row>
    <row r="49" spans="1:5" outlineLevel="1">
      <c r="A49" s="177"/>
      <c r="B49" s="177"/>
      <c r="C49" s="72" t="s">
        <v>77</v>
      </c>
      <c r="D49" s="77">
        <v>88.6</v>
      </c>
      <c r="E49" s="65">
        <f>D49/D47</f>
        <v>0.33258258258258261</v>
      </c>
    </row>
    <row r="50" spans="1:5" outlineLevel="1">
      <c r="A50" s="176"/>
      <c r="B50" s="176"/>
      <c r="C50" s="70" t="s">
        <v>78</v>
      </c>
      <c r="D50" s="76">
        <v>13.6</v>
      </c>
      <c r="E50" s="65">
        <f>D50/D47</f>
        <v>5.1051051051051052E-2</v>
      </c>
    </row>
    <row r="51" spans="1:5">
      <c r="A51" s="72" t="s">
        <v>259</v>
      </c>
      <c r="B51" s="177" t="s">
        <v>325</v>
      </c>
      <c r="C51" s="177"/>
      <c r="D51" s="75">
        <v>740.18</v>
      </c>
    </row>
    <row r="52" spans="1:5" outlineLevel="1">
      <c r="A52" s="176"/>
      <c r="B52" s="176"/>
      <c r="C52" s="70" t="s">
        <v>89</v>
      </c>
      <c r="D52" s="76">
        <v>663.04</v>
      </c>
      <c r="E52" s="65">
        <f>D52/D51</f>
        <v>0.89578210705504069</v>
      </c>
    </row>
    <row r="53" spans="1:5" outlineLevel="1">
      <c r="A53" s="177"/>
      <c r="B53" s="177"/>
      <c r="C53" s="72" t="s">
        <v>77</v>
      </c>
      <c r="D53" s="77">
        <v>12</v>
      </c>
      <c r="E53" s="65">
        <f>D53/D51</f>
        <v>1.6212272690426653E-2</v>
      </c>
    </row>
    <row r="54" spans="1:5" outlineLevel="1">
      <c r="A54" s="176"/>
      <c r="B54" s="176"/>
      <c r="C54" s="70" t="s">
        <v>78</v>
      </c>
      <c r="D54" s="76">
        <v>65.14</v>
      </c>
      <c r="E54" s="65">
        <f>D54/D51</f>
        <v>8.8005620254532693E-2</v>
      </c>
    </row>
    <row r="55" spans="1:5">
      <c r="A55" s="72" t="s">
        <v>327</v>
      </c>
      <c r="B55" s="177" t="s">
        <v>326</v>
      </c>
      <c r="C55" s="177"/>
      <c r="D55" s="75">
        <v>1099.23</v>
      </c>
    </row>
    <row r="56" spans="1:5" outlineLevel="1">
      <c r="A56" s="176"/>
      <c r="B56" s="176"/>
      <c r="C56" s="70" t="s">
        <v>89</v>
      </c>
      <c r="D56" s="76">
        <v>924.41000000000099</v>
      </c>
      <c r="E56" s="65">
        <f>D56/D55</f>
        <v>0.84096140025290522</v>
      </c>
    </row>
    <row r="57" spans="1:5" outlineLevel="1">
      <c r="A57" s="177"/>
      <c r="B57" s="177"/>
      <c r="C57" s="72" t="s">
        <v>77</v>
      </c>
      <c r="D57" s="77">
        <v>103.05</v>
      </c>
      <c r="E57" s="65">
        <f>D57/D55</f>
        <v>9.3747441390791733E-2</v>
      </c>
    </row>
    <row r="58" spans="1:5" outlineLevel="1">
      <c r="A58" s="176"/>
      <c r="B58" s="176"/>
      <c r="C58" s="70" t="s">
        <v>78</v>
      </c>
      <c r="D58" s="76">
        <v>71.77</v>
      </c>
      <c r="E58" s="65">
        <f>D58/D55</f>
        <v>6.5291158356303947E-2</v>
      </c>
    </row>
    <row r="59" spans="1:5">
      <c r="A59" s="72" t="s">
        <v>329</v>
      </c>
      <c r="B59" s="177" t="s">
        <v>328</v>
      </c>
      <c r="C59" s="177"/>
      <c r="D59" s="78">
        <v>1226.9100000000001</v>
      </c>
    </row>
    <row r="60" spans="1:5" outlineLevel="1">
      <c r="A60" s="176"/>
      <c r="B60" s="176"/>
      <c r="C60" s="70" t="s">
        <v>89</v>
      </c>
      <c r="D60" s="79">
        <v>984.17000000000098</v>
      </c>
      <c r="E60" s="65">
        <f>D60/D59</f>
        <v>0.80215337718333124</v>
      </c>
    </row>
    <row r="61" spans="1:5" outlineLevel="1">
      <c r="A61" s="177"/>
      <c r="B61" s="177"/>
      <c r="C61" s="72" t="s">
        <v>77</v>
      </c>
      <c r="D61" s="80">
        <v>103.99</v>
      </c>
      <c r="E61" s="65">
        <f>D61/D59</f>
        <v>8.4757643184911677E-2</v>
      </c>
    </row>
    <row r="62" spans="1:5" outlineLevel="1">
      <c r="A62" s="176"/>
      <c r="B62" s="176"/>
      <c r="C62" s="70" t="s">
        <v>78</v>
      </c>
      <c r="D62" s="79">
        <v>138.75</v>
      </c>
      <c r="E62" s="65">
        <f>D62/D59</f>
        <v>0.11308897963175782</v>
      </c>
    </row>
    <row r="63" spans="1:5">
      <c r="A63" s="72" t="s">
        <v>263</v>
      </c>
      <c r="B63" s="177" t="s">
        <v>330</v>
      </c>
      <c r="C63" s="177"/>
      <c r="D63" s="78">
        <v>1519.87</v>
      </c>
    </row>
    <row r="64" spans="1:5" outlineLevel="1">
      <c r="A64" s="176"/>
      <c r="B64" s="176"/>
      <c r="C64" s="70" t="s">
        <v>89</v>
      </c>
      <c r="D64" s="79">
        <v>1326.27</v>
      </c>
      <c r="E64" s="65">
        <f>D64/D63</f>
        <v>0.87262068466382003</v>
      </c>
    </row>
    <row r="65" spans="1:5" outlineLevel="1">
      <c r="A65" s="177"/>
      <c r="B65" s="177"/>
      <c r="C65" s="72" t="s">
        <v>77</v>
      </c>
      <c r="D65" s="80">
        <v>99.7</v>
      </c>
      <c r="E65" s="65">
        <f>D65/D63</f>
        <v>6.559771559409687E-2</v>
      </c>
    </row>
    <row r="66" spans="1:5" outlineLevel="1">
      <c r="A66" s="176"/>
      <c r="B66" s="176"/>
      <c r="C66" s="70" t="s">
        <v>78</v>
      </c>
      <c r="D66" s="79">
        <v>93.9</v>
      </c>
      <c r="E66" s="65">
        <f>D66/D63</f>
        <v>6.1781599742083214E-2</v>
      </c>
    </row>
    <row r="67" spans="1:5">
      <c r="A67" s="72" t="s">
        <v>332</v>
      </c>
      <c r="B67" s="177" t="s">
        <v>331</v>
      </c>
      <c r="C67" s="177"/>
      <c r="D67" s="78">
        <v>1535.47</v>
      </c>
    </row>
    <row r="68" spans="1:5" outlineLevel="1">
      <c r="A68" s="176"/>
      <c r="B68" s="176"/>
      <c r="C68" s="70" t="s">
        <v>89</v>
      </c>
      <c r="D68" s="79">
        <v>1320.06</v>
      </c>
      <c r="E68" s="65">
        <f>D68/D67</f>
        <v>0.85971070747067668</v>
      </c>
    </row>
    <row r="69" spans="1:5" outlineLevel="1">
      <c r="A69" s="177"/>
      <c r="B69" s="177"/>
      <c r="C69" s="72" t="s">
        <v>77</v>
      </c>
      <c r="D69" s="80">
        <v>132.5</v>
      </c>
      <c r="E69" s="65">
        <f>D69/D67</f>
        <v>8.629279634248796E-2</v>
      </c>
    </row>
    <row r="70" spans="1:5" outlineLevel="1">
      <c r="A70" s="176"/>
      <c r="B70" s="176"/>
      <c r="C70" s="70" t="s">
        <v>78</v>
      </c>
      <c r="D70" s="79">
        <v>82.91</v>
      </c>
      <c r="E70" s="65">
        <f>D70/D67</f>
        <v>5.3996496186835295E-2</v>
      </c>
    </row>
    <row r="71" spans="1:5">
      <c r="A71" s="72" t="s">
        <v>334</v>
      </c>
      <c r="B71" s="177" t="s">
        <v>333</v>
      </c>
      <c r="C71" s="177"/>
      <c r="D71" s="78">
        <v>559.75</v>
      </c>
    </row>
    <row r="72" spans="1:5" outlineLevel="1">
      <c r="A72" s="176"/>
      <c r="B72" s="176"/>
      <c r="C72" s="70" t="s">
        <v>89</v>
      </c>
      <c r="D72" s="79">
        <v>544.65</v>
      </c>
      <c r="E72" s="65">
        <f>D72/$D$71</f>
        <v>0.97302367128182221</v>
      </c>
    </row>
    <row r="73" spans="1:5" outlineLevel="1">
      <c r="A73" s="177"/>
      <c r="B73" s="177"/>
      <c r="C73" s="72" t="s">
        <v>77</v>
      </c>
      <c r="D73" s="80">
        <v>11</v>
      </c>
      <c r="E73" s="65">
        <f t="shared" ref="E73:E74" si="13">D73/$D$71</f>
        <v>1.9651630192050022E-2</v>
      </c>
    </row>
    <row r="74" spans="1:5" outlineLevel="1">
      <c r="A74" s="176"/>
      <c r="B74" s="176"/>
      <c r="C74" s="70" t="s">
        <v>78</v>
      </c>
      <c r="D74" s="79">
        <v>4.0999999999999996</v>
      </c>
      <c r="E74" s="65">
        <f t="shared" si="13"/>
        <v>7.3246985261277353E-3</v>
      </c>
    </row>
    <row r="75" spans="1:5">
      <c r="A75" s="72" t="s">
        <v>336</v>
      </c>
      <c r="B75" s="177" t="s">
        <v>335</v>
      </c>
      <c r="C75" s="177"/>
      <c r="D75" s="78">
        <v>680.397999999999</v>
      </c>
    </row>
    <row r="76" spans="1:5" outlineLevel="1">
      <c r="A76" s="176"/>
      <c r="B76" s="176"/>
      <c r="C76" s="70" t="s">
        <v>89</v>
      </c>
      <c r="D76" s="79">
        <v>667.24799999999902</v>
      </c>
      <c r="E76" s="65">
        <f>D76/$D$75</f>
        <v>0.9806730766404369</v>
      </c>
    </row>
    <row r="77" spans="1:5" outlineLevel="1">
      <c r="A77" s="177"/>
      <c r="B77" s="177"/>
      <c r="C77" s="72" t="s">
        <v>77</v>
      </c>
      <c r="D77" s="80">
        <v>7.25</v>
      </c>
      <c r="E77" s="65">
        <f t="shared" ref="E77:E78" si="14">D77/$D$75</f>
        <v>1.0655528087972056E-2</v>
      </c>
    </row>
    <row r="78" spans="1:5" outlineLevel="1">
      <c r="A78" s="176"/>
      <c r="B78" s="176"/>
      <c r="C78" s="70" t="s">
        <v>78</v>
      </c>
      <c r="D78" s="79">
        <v>5.9</v>
      </c>
      <c r="E78" s="65">
        <f t="shared" si="14"/>
        <v>8.6713952715910519E-3</v>
      </c>
    </row>
    <row r="79" spans="1:5">
      <c r="A79" s="72" t="s">
        <v>338</v>
      </c>
      <c r="B79" s="177" t="s">
        <v>337</v>
      </c>
      <c r="C79" s="177"/>
      <c r="D79" s="81">
        <v>742.45</v>
      </c>
    </row>
    <row r="80" spans="1:5" outlineLevel="1">
      <c r="A80" s="176"/>
      <c r="B80" s="176"/>
      <c r="C80" s="70" t="s">
        <v>89</v>
      </c>
      <c r="D80" s="82">
        <v>674.73</v>
      </c>
      <c r="E80" s="65">
        <f>D80/$D$79</f>
        <v>0.90878847060408108</v>
      </c>
    </row>
    <row r="81" spans="1:5" outlineLevel="1">
      <c r="A81" s="177"/>
      <c r="B81" s="177"/>
      <c r="C81" s="72" t="s">
        <v>77</v>
      </c>
      <c r="D81" s="83">
        <v>34.1</v>
      </c>
      <c r="E81" s="65">
        <f t="shared" ref="E81:E82" si="15">D81/$D$79</f>
        <v>4.5929018789144051E-2</v>
      </c>
    </row>
    <row r="82" spans="1:5" outlineLevel="1">
      <c r="A82" s="176"/>
      <c r="B82" s="176"/>
      <c r="C82" s="70" t="s">
        <v>78</v>
      </c>
      <c r="D82" s="82">
        <v>33.619999999999997</v>
      </c>
      <c r="E82" s="65">
        <f t="shared" si="15"/>
        <v>4.5282510606774858E-2</v>
      </c>
    </row>
    <row r="83" spans="1:5">
      <c r="A83" s="72" t="s">
        <v>340</v>
      </c>
      <c r="B83" s="177">
        <v>45</v>
      </c>
      <c r="C83" s="177"/>
      <c r="D83" s="75">
        <v>532.66</v>
      </c>
    </row>
    <row r="84" spans="1:5" outlineLevel="1">
      <c r="A84" s="176"/>
      <c r="B84" s="176"/>
      <c r="C84" s="70" t="s">
        <v>89</v>
      </c>
      <c r="D84" s="76">
        <v>522.66</v>
      </c>
      <c r="E84" s="65">
        <f>D84/$D$83</f>
        <v>0.98122629820147933</v>
      </c>
    </row>
    <row r="85" spans="1:5" outlineLevel="1">
      <c r="A85" s="177"/>
      <c r="B85" s="177"/>
      <c r="C85" s="72" t="s">
        <v>77</v>
      </c>
      <c r="D85" s="77">
        <v>4.5</v>
      </c>
      <c r="E85" s="65">
        <f t="shared" ref="E85:E86" si="16">D85/$D$83</f>
        <v>8.4481658093342859E-3</v>
      </c>
    </row>
    <row r="86" spans="1:5" outlineLevel="1">
      <c r="A86" s="176"/>
      <c r="B86" s="176"/>
      <c r="C86" s="70" t="s">
        <v>78</v>
      </c>
      <c r="D86" s="76">
        <v>5.5</v>
      </c>
      <c r="E86" s="65">
        <f t="shared" si="16"/>
        <v>1.0325535989186348E-2</v>
      </c>
    </row>
    <row r="87" spans="1:5">
      <c r="A87" s="72"/>
      <c r="B87" s="177"/>
      <c r="C87" s="177"/>
      <c r="D87" s="69"/>
    </row>
    <row r="88" spans="1:5" outlineLevel="1">
      <c r="A88" s="176"/>
      <c r="B88" s="176"/>
      <c r="C88" s="70" t="s">
        <v>89</v>
      </c>
      <c r="D88" s="73"/>
      <c r="E88" s="65" t="e">
        <f>D88/$D$87</f>
        <v>#DIV/0!</v>
      </c>
    </row>
    <row r="89" spans="1:5" outlineLevel="1">
      <c r="A89" s="177"/>
      <c r="B89" s="177"/>
      <c r="C89" s="72" t="s">
        <v>77</v>
      </c>
      <c r="D89" s="74"/>
      <c r="E89" s="65" t="e">
        <f>D89/$D$87</f>
        <v>#DIV/0!</v>
      </c>
    </row>
    <row r="90" spans="1:5">
      <c r="A90" s="70" t="s">
        <v>342</v>
      </c>
      <c r="B90" s="176" t="s">
        <v>341</v>
      </c>
      <c r="C90" s="176"/>
      <c r="D90" s="75">
        <v>867.14</v>
      </c>
    </row>
    <row r="91" spans="1:5" outlineLevel="1">
      <c r="A91" s="177"/>
      <c r="B91" s="177"/>
      <c r="C91" s="72" t="s">
        <v>89</v>
      </c>
      <c r="D91" s="84">
        <v>760.79</v>
      </c>
      <c r="E91" s="65">
        <f>D91/D90</f>
        <v>0.87735544433424817</v>
      </c>
    </row>
    <row r="92" spans="1:5" outlineLevel="1">
      <c r="A92" s="176"/>
      <c r="B92" s="176"/>
      <c r="C92" s="70" t="s">
        <v>77</v>
      </c>
      <c r="D92" s="85">
        <v>67.3</v>
      </c>
      <c r="E92" s="65">
        <f t="shared" ref="E92" si="17">D92/D90</f>
        <v>7.7611458357358665E-2</v>
      </c>
    </row>
    <row r="93" spans="1:5" outlineLevel="1">
      <c r="A93" s="177"/>
      <c r="B93" s="177"/>
      <c r="C93" s="72" t="s">
        <v>78</v>
      </c>
      <c r="D93" s="84">
        <v>39.049999999999997</v>
      </c>
      <c r="E93" s="65">
        <f t="shared" ref="E93" si="18">D93/D90</f>
        <v>4.5033097308393104E-2</v>
      </c>
    </row>
    <row r="94" spans="1:5">
      <c r="A94" s="70" t="s">
        <v>344</v>
      </c>
      <c r="B94" s="176" t="s">
        <v>343</v>
      </c>
      <c r="C94" s="176"/>
      <c r="D94" s="75">
        <v>1421.31</v>
      </c>
    </row>
    <row r="95" spans="1:5" outlineLevel="1">
      <c r="A95" s="177"/>
      <c r="B95" s="177"/>
      <c r="C95" s="72" t="s">
        <v>89</v>
      </c>
      <c r="D95" s="84">
        <v>1317.67</v>
      </c>
      <c r="E95" s="65">
        <f t="shared" ref="E95" si="19">D95/D94</f>
        <v>0.92708135452505092</v>
      </c>
    </row>
    <row r="96" spans="1:5" outlineLevel="1">
      <c r="A96" s="176"/>
      <c r="B96" s="176"/>
      <c r="C96" s="70" t="s">
        <v>77</v>
      </c>
      <c r="D96" s="85">
        <v>59.85</v>
      </c>
      <c r="E96" s="65">
        <f t="shared" ref="E96" si="20">D96/D94</f>
        <v>4.2109040251598881E-2</v>
      </c>
    </row>
    <row r="97" spans="1:5" outlineLevel="1">
      <c r="A97" s="177"/>
      <c r="B97" s="177"/>
      <c r="C97" s="72" t="s">
        <v>78</v>
      </c>
      <c r="D97" s="84">
        <v>43.79</v>
      </c>
      <c r="E97" s="65">
        <f t="shared" ref="E97" si="21">D97/D94</f>
        <v>3.080960522335029E-2</v>
      </c>
    </row>
    <row r="98" spans="1:5">
      <c r="A98" s="70" t="s">
        <v>346</v>
      </c>
      <c r="B98" s="176" t="s">
        <v>345</v>
      </c>
      <c r="C98" s="176"/>
      <c r="D98" s="75">
        <v>949.21</v>
      </c>
    </row>
    <row r="99" spans="1:5" outlineLevel="1">
      <c r="A99" s="177"/>
      <c r="B99" s="177"/>
      <c r="C99" s="72" t="s">
        <v>89</v>
      </c>
      <c r="D99" s="84">
        <v>849.76</v>
      </c>
      <c r="E99" s="65">
        <f t="shared" ref="E99" si="22">D99/D98</f>
        <v>0.89522866383624278</v>
      </c>
    </row>
    <row r="100" spans="1:5" outlineLevel="1">
      <c r="A100" s="176"/>
      <c r="B100" s="176"/>
      <c r="C100" s="70" t="s">
        <v>77</v>
      </c>
      <c r="D100" s="85">
        <v>62.7</v>
      </c>
      <c r="E100" s="65">
        <f t="shared" ref="E100" si="23">D100/D98</f>
        <v>6.6054929889065639E-2</v>
      </c>
    </row>
    <row r="101" spans="1:5" outlineLevel="1">
      <c r="A101" s="177"/>
      <c r="B101" s="177"/>
      <c r="C101" s="72" t="s">
        <v>78</v>
      </c>
      <c r="D101" s="84">
        <v>36.75</v>
      </c>
      <c r="E101" s="65">
        <f t="shared" ref="E101" si="24">D101/D98</f>
        <v>3.8716406274691584E-2</v>
      </c>
    </row>
    <row r="102" spans="1:5">
      <c r="A102" s="70" t="s">
        <v>348</v>
      </c>
      <c r="B102" s="176" t="s">
        <v>347</v>
      </c>
      <c r="C102" s="176"/>
      <c r="D102" s="75">
        <v>938.150000000001</v>
      </c>
    </row>
    <row r="103" spans="1:5" outlineLevel="1">
      <c r="A103" s="177"/>
      <c r="B103" s="177"/>
      <c r="C103" s="72" t="s">
        <v>89</v>
      </c>
      <c r="D103" s="84">
        <v>893.650000000001</v>
      </c>
      <c r="E103" s="65">
        <f t="shared" ref="E103" si="25">D103/D102</f>
        <v>0.95256622075361086</v>
      </c>
    </row>
    <row r="104" spans="1:5" outlineLevel="1">
      <c r="A104" s="176"/>
      <c r="B104" s="176"/>
      <c r="C104" s="70" t="s">
        <v>77</v>
      </c>
      <c r="D104" s="85">
        <v>31.75</v>
      </c>
      <c r="E104" s="65">
        <f t="shared" ref="E104" si="26">D104/D102</f>
        <v>3.3843202046580999E-2</v>
      </c>
    </row>
    <row r="105" spans="1:5" outlineLevel="1">
      <c r="A105" s="177"/>
      <c r="B105" s="177"/>
      <c r="C105" s="72" t="s">
        <v>78</v>
      </c>
      <c r="D105" s="84">
        <v>12.75</v>
      </c>
      <c r="E105" s="65">
        <f t="shared" ref="E105" si="27">D105/D102</f>
        <v>1.3590577199808119E-2</v>
      </c>
    </row>
    <row r="106" spans="1:5">
      <c r="A106" s="70" t="s">
        <v>350</v>
      </c>
      <c r="B106" s="176" t="s">
        <v>349</v>
      </c>
      <c r="C106" s="176"/>
      <c r="D106" s="75">
        <v>1680.4000000000101</v>
      </c>
    </row>
    <row r="107" spans="1:5" outlineLevel="1">
      <c r="A107" s="177"/>
      <c r="B107" s="177"/>
      <c r="C107" s="72" t="s">
        <v>89</v>
      </c>
      <c r="D107" s="84">
        <v>1587.00000000001</v>
      </c>
      <c r="E107" s="65">
        <f t="shared" ref="E107" si="28">D107/D106</f>
        <v>0.94441799571530616</v>
      </c>
    </row>
    <row r="108" spans="1:5" outlineLevel="1">
      <c r="A108" s="176"/>
      <c r="B108" s="176"/>
      <c r="C108" s="70" t="s">
        <v>77</v>
      </c>
      <c r="D108" s="85">
        <v>49.15</v>
      </c>
      <c r="E108" s="65">
        <f t="shared" ref="E108" si="29">D108/D106</f>
        <v>2.9248988336110272E-2</v>
      </c>
    </row>
    <row r="109" spans="1:5" outlineLevel="1">
      <c r="A109" s="177"/>
      <c r="B109" s="177"/>
      <c r="C109" s="72" t="s">
        <v>78</v>
      </c>
      <c r="D109" s="84">
        <v>44.25</v>
      </c>
      <c r="E109" s="65">
        <f t="shared" ref="E109" si="30">D109/D106</f>
        <v>2.6333015948583512E-2</v>
      </c>
    </row>
    <row r="110" spans="1:5">
      <c r="A110" s="70" t="s">
        <v>352</v>
      </c>
      <c r="B110" s="176" t="s">
        <v>351</v>
      </c>
      <c r="C110" s="176"/>
      <c r="D110" s="75">
        <v>806.95500000000197</v>
      </c>
    </row>
    <row r="111" spans="1:5" outlineLevel="1">
      <c r="A111" s="177"/>
      <c r="B111" s="177"/>
      <c r="C111" s="72" t="s">
        <v>89</v>
      </c>
      <c r="D111" s="84">
        <v>735.83000000000197</v>
      </c>
      <c r="E111" s="65">
        <f t="shared" ref="E111" si="31">D111/D110</f>
        <v>0.91186001697740293</v>
      </c>
    </row>
    <row r="112" spans="1:5" outlineLevel="1">
      <c r="A112" s="176"/>
      <c r="B112" s="176"/>
      <c r="C112" s="70" t="s">
        <v>77</v>
      </c>
      <c r="D112" s="85">
        <v>28.05</v>
      </c>
      <c r="E112" s="65">
        <f t="shared" ref="E112" si="32">D112/D110</f>
        <v>3.4760302619105073E-2</v>
      </c>
    </row>
    <row r="113" spans="1:5" outlineLevel="1">
      <c r="A113" s="177"/>
      <c r="B113" s="177"/>
      <c r="C113" s="72" t="s">
        <v>78</v>
      </c>
      <c r="D113" s="84">
        <v>43.075000000000003</v>
      </c>
      <c r="E113" s="65">
        <f t="shared" ref="E113" si="33">D113/D110</f>
        <v>5.3379680403492016E-2</v>
      </c>
    </row>
    <row r="114" spans="1:5">
      <c r="A114" s="70" t="s">
        <v>354</v>
      </c>
      <c r="B114" s="176" t="s">
        <v>353</v>
      </c>
      <c r="C114" s="176"/>
      <c r="D114" s="69">
        <v>400.25</v>
      </c>
    </row>
    <row r="115" spans="1:5" outlineLevel="1">
      <c r="A115" s="177"/>
      <c r="B115" s="177"/>
      <c r="C115" s="72" t="s">
        <v>89</v>
      </c>
      <c r="D115" s="74">
        <v>376.4</v>
      </c>
      <c r="E115" s="65">
        <f t="shared" ref="E115" si="34">D115/D114</f>
        <v>0.94041224234853216</v>
      </c>
    </row>
    <row r="116" spans="1:5" outlineLevel="1">
      <c r="A116" s="176"/>
      <c r="B116" s="176"/>
      <c r="C116" s="70" t="s">
        <v>77</v>
      </c>
      <c r="D116" s="73">
        <v>3</v>
      </c>
      <c r="E116" s="65">
        <f t="shared" ref="E116" si="35">D116/D114</f>
        <v>7.4953154278575894E-3</v>
      </c>
    </row>
    <row r="117" spans="1:5" outlineLevel="1">
      <c r="A117" s="177"/>
      <c r="B117" s="177"/>
      <c r="C117" s="72" t="s">
        <v>78</v>
      </c>
      <c r="D117" s="74">
        <v>20.85</v>
      </c>
      <c r="E117" s="65">
        <f t="shared" ref="E117" si="36">D117/D114</f>
        <v>5.2092442223610244E-2</v>
      </c>
    </row>
    <row r="118" spans="1:5">
      <c r="A118" s="70" t="s">
        <v>356</v>
      </c>
      <c r="B118" s="176" t="s">
        <v>355</v>
      </c>
      <c r="C118" s="176"/>
      <c r="D118" s="69">
        <v>240.6</v>
      </c>
    </row>
    <row r="119" spans="1:5" outlineLevel="1">
      <c r="A119" s="177"/>
      <c r="B119" s="177"/>
      <c r="C119" s="72" t="s">
        <v>89</v>
      </c>
      <c r="D119" s="74">
        <v>234.6</v>
      </c>
      <c r="E119" s="65">
        <f>D119/D118</f>
        <v>0.97506234413965087</v>
      </c>
    </row>
    <row r="120" spans="1:5" outlineLevel="1">
      <c r="A120" s="72"/>
      <c r="B120" s="72"/>
      <c r="C120" s="72" t="s">
        <v>77</v>
      </c>
      <c r="D120" s="74">
        <v>6</v>
      </c>
      <c r="E120" s="65">
        <f>D120/D118</f>
        <v>2.4937655860349128E-2</v>
      </c>
    </row>
    <row r="121" spans="1:5">
      <c r="A121" s="70" t="s">
        <v>264</v>
      </c>
      <c r="B121" s="176" t="s">
        <v>357</v>
      </c>
      <c r="C121" s="176"/>
      <c r="D121" s="75">
        <v>1518.58</v>
      </c>
    </row>
    <row r="122" spans="1:5" outlineLevel="1">
      <c r="A122" s="177"/>
      <c r="B122" s="177"/>
      <c r="C122" s="72" t="s">
        <v>86</v>
      </c>
      <c r="D122" s="77">
        <v>200.5</v>
      </c>
      <c r="E122" s="65">
        <f>D122/$D$121</f>
        <v>0.13203123971078246</v>
      </c>
    </row>
    <row r="123" spans="1:5" outlineLevel="1">
      <c r="A123" s="176"/>
      <c r="B123" s="176"/>
      <c r="C123" s="70" t="s">
        <v>89</v>
      </c>
      <c r="D123" s="76">
        <v>300.63</v>
      </c>
      <c r="E123" s="65">
        <f t="shared" ref="E123:E127" si="37">D123/$D$121</f>
        <v>0.19796783837532433</v>
      </c>
    </row>
    <row r="124" spans="1:5" outlineLevel="1">
      <c r="A124" s="177"/>
      <c r="B124" s="177"/>
      <c r="C124" s="72" t="s">
        <v>87</v>
      </c>
      <c r="D124" s="77">
        <v>177</v>
      </c>
      <c r="E124" s="65">
        <f t="shared" si="37"/>
        <v>0.1165562565027855</v>
      </c>
    </row>
    <row r="125" spans="1:5" outlineLevel="1">
      <c r="A125" s="176"/>
      <c r="B125" s="176"/>
      <c r="C125" s="70" t="s">
        <v>77</v>
      </c>
      <c r="D125" s="76">
        <v>722.5</v>
      </c>
      <c r="E125" s="65">
        <f t="shared" si="37"/>
        <v>0.47577341990543798</v>
      </c>
    </row>
    <row r="126" spans="1:5" outlineLevel="1">
      <c r="A126" s="177"/>
      <c r="B126" s="177"/>
      <c r="C126" s="72" t="s">
        <v>91</v>
      </c>
      <c r="D126" s="77">
        <v>31.5</v>
      </c>
      <c r="E126" s="65">
        <f t="shared" si="37"/>
        <v>2.0743062597953353E-2</v>
      </c>
    </row>
    <row r="127" spans="1:5" outlineLevel="1">
      <c r="A127" s="176"/>
      <c r="B127" s="176"/>
      <c r="C127" s="70" t="s">
        <v>78</v>
      </c>
      <c r="D127" s="76">
        <v>86.45</v>
      </c>
      <c r="E127" s="65">
        <f t="shared" si="37"/>
        <v>5.6928182907716424E-2</v>
      </c>
    </row>
    <row r="128" spans="1:5">
      <c r="A128" s="72" t="s">
        <v>359</v>
      </c>
      <c r="B128" s="177" t="s">
        <v>358</v>
      </c>
      <c r="C128" s="177"/>
      <c r="D128" s="75">
        <v>780.6</v>
      </c>
    </row>
    <row r="129" spans="1:5" outlineLevel="1">
      <c r="A129" s="176"/>
      <c r="B129" s="176"/>
      <c r="C129" s="70" t="s">
        <v>89</v>
      </c>
      <c r="D129" s="76">
        <v>678.15</v>
      </c>
      <c r="E129" s="65">
        <f>D129/$D$128</f>
        <v>0.8687548039969254</v>
      </c>
    </row>
    <row r="130" spans="1:5" outlineLevel="1">
      <c r="A130" s="177"/>
      <c r="B130" s="177"/>
      <c r="C130" s="72" t="s">
        <v>77</v>
      </c>
      <c r="D130" s="77">
        <v>89.25</v>
      </c>
      <c r="E130" s="65">
        <f t="shared" ref="E130:E131" si="38">D130/$D$128</f>
        <v>0.11433512682551883</v>
      </c>
    </row>
    <row r="131" spans="1:5" outlineLevel="1">
      <c r="A131" s="176"/>
      <c r="B131" s="176"/>
      <c r="C131" s="70" t="s">
        <v>78</v>
      </c>
      <c r="D131" s="76">
        <v>13.2</v>
      </c>
      <c r="E131" s="65">
        <f t="shared" si="38"/>
        <v>1.6910069177555723E-2</v>
      </c>
    </row>
    <row r="132" spans="1:5">
      <c r="A132" s="72" t="s">
        <v>361</v>
      </c>
      <c r="B132" s="177" t="s">
        <v>360</v>
      </c>
      <c r="C132" s="177"/>
      <c r="D132" s="75">
        <v>2391.0500000000002</v>
      </c>
    </row>
    <row r="133" spans="1:5" outlineLevel="1">
      <c r="A133" s="176"/>
      <c r="B133" s="176"/>
      <c r="C133" s="70" t="s">
        <v>89</v>
      </c>
      <c r="D133" s="76">
        <v>1996.3</v>
      </c>
      <c r="E133" s="65">
        <f>D133/$D$132</f>
        <v>0.83490516718596419</v>
      </c>
    </row>
    <row r="134" spans="1:5" outlineLevel="1">
      <c r="A134" s="177"/>
      <c r="B134" s="177"/>
      <c r="C134" s="72" t="s">
        <v>77</v>
      </c>
      <c r="D134" s="77">
        <v>166.1</v>
      </c>
      <c r="E134" s="65">
        <f t="shared" ref="E134:E135" si="39">D134/$D$132</f>
        <v>6.9467388804081875E-2</v>
      </c>
    </row>
    <row r="135" spans="1:5" outlineLevel="1">
      <c r="A135" s="176"/>
      <c r="B135" s="176"/>
      <c r="C135" s="70" t="s">
        <v>78</v>
      </c>
      <c r="D135" s="76">
        <v>228.65</v>
      </c>
      <c r="E135" s="65">
        <f t="shared" si="39"/>
        <v>9.562744400995378E-2</v>
      </c>
    </row>
    <row r="136" spans="1:5">
      <c r="A136" s="72" t="s">
        <v>363</v>
      </c>
      <c r="B136" s="177" t="s">
        <v>362</v>
      </c>
      <c r="C136" s="177"/>
      <c r="D136" s="75">
        <v>984.29299999999898</v>
      </c>
    </row>
    <row r="137" spans="1:5" outlineLevel="1">
      <c r="A137" s="176"/>
      <c r="B137" s="176"/>
      <c r="C137" s="70" t="s">
        <v>89</v>
      </c>
      <c r="D137" s="76">
        <v>838.171999999999</v>
      </c>
      <c r="E137" s="65">
        <f>D137/$D$136</f>
        <v>0.85154725269812936</v>
      </c>
    </row>
    <row r="138" spans="1:5" outlineLevel="1">
      <c r="A138" s="177"/>
      <c r="B138" s="177"/>
      <c r="C138" s="72" t="s">
        <v>77</v>
      </c>
      <c r="D138" s="77">
        <v>72.59</v>
      </c>
      <c r="E138" s="65">
        <f t="shared" ref="E138:E139" si="40">D138/$D$136</f>
        <v>7.3748365578135855E-2</v>
      </c>
    </row>
    <row r="139" spans="1:5" outlineLevel="1">
      <c r="A139" s="176"/>
      <c r="B139" s="176"/>
      <c r="C139" s="70" t="s">
        <v>78</v>
      </c>
      <c r="D139" s="76">
        <v>73.531000000000006</v>
      </c>
      <c r="E139" s="65">
        <f t="shared" si="40"/>
        <v>7.4704381723734781E-2</v>
      </c>
    </row>
    <row r="140" spans="1:5">
      <c r="A140" s="72" t="s">
        <v>365</v>
      </c>
      <c r="B140" s="177" t="s">
        <v>364</v>
      </c>
      <c r="C140" s="177"/>
      <c r="D140" s="75">
        <v>2198.37</v>
      </c>
    </row>
    <row r="141" spans="1:5" outlineLevel="1">
      <c r="A141" s="176"/>
      <c r="B141" s="176"/>
      <c r="C141" s="70" t="s">
        <v>89</v>
      </c>
      <c r="D141" s="76">
        <v>1851.88</v>
      </c>
      <c r="E141" s="65">
        <f>D141/$D$140</f>
        <v>0.84238776911984803</v>
      </c>
    </row>
    <row r="142" spans="1:5" outlineLevel="1">
      <c r="A142" s="177"/>
      <c r="B142" s="177"/>
      <c r="C142" s="72" t="s">
        <v>77</v>
      </c>
      <c r="D142" s="77">
        <v>228.8</v>
      </c>
      <c r="E142" s="65">
        <f t="shared" ref="E142:E143" si="41">D142/$D$140</f>
        <v>0.10407711167819794</v>
      </c>
    </row>
    <row r="143" spans="1:5" outlineLevel="1">
      <c r="A143" s="176"/>
      <c r="B143" s="176"/>
      <c r="C143" s="70" t="s">
        <v>78</v>
      </c>
      <c r="D143" s="76">
        <v>117.69</v>
      </c>
      <c r="E143" s="65">
        <f t="shared" si="41"/>
        <v>5.3535119201954175E-2</v>
      </c>
    </row>
    <row r="144" spans="1:5">
      <c r="A144" s="72" t="s">
        <v>280</v>
      </c>
      <c r="B144" s="177" t="s">
        <v>366</v>
      </c>
      <c r="C144" s="177"/>
      <c r="D144" s="75">
        <v>756.52</v>
      </c>
    </row>
    <row r="145" spans="1:5" outlineLevel="1">
      <c r="A145" s="176"/>
      <c r="B145" s="176"/>
      <c r="C145" s="70" t="s">
        <v>89</v>
      </c>
      <c r="D145" s="76">
        <v>711.52</v>
      </c>
      <c r="E145" s="65">
        <f>D145/$D$144</f>
        <v>0.94051710463702221</v>
      </c>
    </row>
    <row r="146" spans="1:5" outlineLevel="1">
      <c r="A146" s="177"/>
      <c r="B146" s="177"/>
      <c r="C146" s="72" t="s">
        <v>78</v>
      </c>
      <c r="D146" s="77">
        <v>45</v>
      </c>
      <c r="E146" s="65">
        <f>D146/$D$144</f>
        <v>5.948289536297785E-2</v>
      </c>
    </row>
    <row r="147" spans="1:5">
      <c r="A147" s="70" t="s">
        <v>368</v>
      </c>
      <c r="B147" s="176" t="s">
        <v>367</v>
      </c>
      <c r="C147" s="176"/>
      <c r="D147" s="75">
        <v>363.86</v>
      </c>
    </row>
    <row r="148" spans="1:5" outlineLevel="1">
      <c r="A148" s="177"/>
      <c r="B148" s="177"/>
      <c r="C148" s="72" t="s">
        <v>89</v>
      </c>
      <c r="D148" s="77">
        <v>323.94</v>
      </c>
      <c r="E148" s="65">
        <f>D148/$D$147</f>
        <v>0.8902874732039795</v>
      </c>
    </row>
    <row r="149" spans="1:5" outlineLevel="1">
      <c r="A149" s="176"/>
      <c r="B149" s="176"/>
      <c r="C149" s="70" t="s">
        <v>77</v>
      </c>
      <c r="D149" s="76">
        <v>7.9</v>
      </c>
      <c r="E149" s="65">
        <f t="shared" ref="E149" si="42">D149/D147</f>
        <v>2.1711647336887813E-2</v>
      </c>
    </row>
    <row r="150" spans="1:5" outlineLevel="1">
      <c r="A150" s="177"/>
      <c r="B150" s="177"/>
      <c r="C150" s="72" t="s">
        <v>78</v>
      </c>
      <c r="D150" s="77">
        <v>32.020000000000003</v>
      </c>
      <c r="E150" s="65">
        <f t="shared" ref="E150" si="43">D150/D147</f>
        <v>8.8000879459132639E-2</v>
      </c>
    </row>
    <row r="151" spans="1:5">
      <c r="A151" s="70" t="s">
        <v>370</v>
      </c>
      <c r="B151" s="176" t="s">
        <v>369</v>
      </c>
      <c r="C151" s="176"/>
      <c r="D151" s="75">
        <v>1638.78</v>
      </c>
    </row>
    <row r="152" spans="1:5" outlineLevel="1">
      <c r="A152" s="177"/>
      <c r="B152" s="177"/>
      <c r="C152" s="72" t="s">
        <v>89</v>
      </c>
      <c r="D152" s="77">
        <v>1314.48</v>
      </c>
      <c r="E152" s="65">
        <f t="shared" ref="E152" si="44">D152/D151</f>
        <v>0.80210888587851936</v>
      </c>
    </row>
    <row r="153" spans="1:5" outlineLevel="1">
      <c r="A153" s="176"/>
      <c r="B153" s="176"/>
      <c r="C153" s="70" t="s">
        <v>77</v>
      </c>
      <c r="D153" s="76">
        <v>147.69999999999999</v>
      </c>
      <c r="E153" s="65">
        <f t="shared" ref="E153" si="45">D153/D151</f>
        <v>9.0128022065194838E-2</v>
      </c>
    </row>
    <row r="154" spans="1:5" outlineLevel="1">
      <c r="A154" s="177"/>
      <c r="B154" s="177"/>
      <c r="C154" s="72" t="s">
        <v>78</v>
      </c>
      <c r="D154" s="77">
        <v>176.6</v>
      </c>
      <c r="E154" s="65">
        <f t="shared" ref="E154" si="46">D154/D151</f>
        <v>0.10776309205628577</v>
      </c>
    </row>
    <row r="155" spans="1:5">
      <c r="A155" s="70" t="s">
        <v>372</v>
      </c>
      <c r="B155" s="176" t="s">
        <v>371</v>
      </c>
      <c r="C155" s="176"/>
      <c r="D155" s="75">
        <v>577.5</v>
      </c>
    </row>
    <row r="156" spans="1:5" outlineLevel="1">
      <c r="A156" s="177"/>
      <c r="B156" s="177"/>
      <c r="C156" s="72" t="s">
        <v>89</v>
      </c>
      <c r="D156" s="77">
        <v>476.4</v>
      </c>
      <c r="E156" s="65">
        <f t="shared" ref="E156" si="47">D156/D155</f>
        <v>0.82493506493506485</v>
      </c>
    </row>
    <row r="157" spans="1:5" outlineLevel="1">
      <c r="A157" s="176"/>
      <c r="B157" s="176"/>
      <c r="C157" s="70" t="s">
        <v>77</v>
      </c>
      <c r="D157" s="76">
        <v>72.099999999999994</v>
      </c>
      <c r="E157" s="65">
        <f t="shared" ref="E157" si="48">D157/D155</f>
        <v>0.12484848484848483</v>
      </c>
    </row>
    <row r="158" spans="1:5" outlineLevel="1">
      <c r="A158" s="177"/>
      <c r="B158" s="177"/>
      <c r="C158" s="72" t="s">
        <v>78</v>
      </c>
      <c r="D158" s="77">
        <v>29</v>
      </c>
      <c r="E158" s="65">
        <f t="shared" ref="E158" si="49">D158/D155</f>
        <v>5.0216450216450215E-2</v>
      </c>
    </row>
    <row r="159" spans="1:5">
      <c r="A159" s="70" t="s">
        <v>282</v>
      </c>
      <c r="B159" s="176" t="s">
        <v>373</v>
      </c>
      <c r="C159" s="176"/>
      <c r="D159" s="75">
        <v>605.02</v>
      </c>
    </row>
    <row r="160" spans="1:5" outlineLevel="1">
      <c r="A160" s="177"/>
      <c r="B160" s="177"/>
      <c r="C160" s="72" t="s">
        <v>89</v>
      </c>
      <c r="D160" s="77">
        <v>542.29</v>
      </c>
      <c r="E160" s="65">
        <f t="shared" ref="E160" si="50">D160/D159</f>
        <v>0.89631747710819476</v>
      </c>
    </row>
    <row r="161" spans="1:5" outlineLevel="1">
      <c r="A161" s="176"/>
      <c r="B161" s="176"/>
      <c r="C161" s="70" t="s">
        <v>77</v>
      </c>
      <c r="D161" s="76">
        <v>21.35</v>
      </c>
      <c r="E161" s="65">
        <f t="shared" ref="E161" si="51">D161/D159</f>
        <v>3.5288089649928932E-2</v>
      </c>
    </row>
    <row r="162" spans="1:5" outlineLevel="1">
      <c r="A162" s="177"/>
      <c r="B162" s="177"/>
      <c r="C162" s="72" t="s">
        <v>78</v>
      </c>
      <c r="D162" s="77">
        <v>41.38</v>
      </c>
      <c r="E162" s="65">
        <f t="shared" ref="E162" si="52">D162/D159</f>
        <v>6.8394433241876301E-2</v>
      </c>
    </row>
    <row r="163" spans="1:5">
      <c r="A163" s="70" t="s">
        <v>375</v>
      </c>
      <c r="B163" s="176" t="s">
        <v>374</v>
      </c>
      <c r="C163" s="176"/>
      <c r="D163" s="75">
        <v>2596.5360000000001</v>
      </c>
    </row>
    <row r="164" spans="1:5" outlineLevel="1">
      <c r="A164" s="177"/>
      <c r="B164" s="177"/>
      <c r="C164" s="72" t="s">
        <v>89</v>
      </c>
      <c r="D164" s="77">
        <v>2214.4360000000001</v>
      </c>
      <c r="E164" s="65">
        <f t="shared" ref="E164" si="53">D164/D163</f>
        <v>0.85284240233911646</v>
      </c>
    </row>
    <row r="165" spans="1:5" outlineLevel="1">
      <c r="A165" s="176"/>
      <c r="B165" s="176"/>
      <c r="C165" s="70" t="s">
        <v>77</v>
      </c>
      <c r="D165" s="76">
        <v>196.4</v>
      </c>
      <c r="E165" s="65">
        <f t="shared" ref="E165" si="54">D165/D163</f>
        <v>7.5639236274790717E-2</v>
      </c>
    </row>
    <row r="166" spans="1:5" outlineLevel="1">
      <c r="A166" s="177"/>
      <c r="B166" s="177"/>
      <c r="C166" s="72" t="s">
        <v>78</v>
      </c>
      <c r="D166" s="77">
        <v>185.7</v>
      </c>
      <c r="E166" s="65">
        <f t="shared" ref="E166" si="55">D166/D163</f>
        <v>7.1518361386092855E-2</v>
      </c>
    </row>
    <row r="167" spans="1:5">
      <c r="A167" s="70" t="s">
        <v>377</v>
      </c>
      <c r="B167" s="176" t="s">
        <v>376</v>
      </c>
      <c r="C167" s="176"/>
      <c r="D167" s="75">
        <v>629.41499999999996</v>
      </c>
    </row>
    <row r="168" spans="1:5" outlineLevel="1">
      <c r="A168" s="177"/>
      <c r="B168" s="177"/>
      <c r="C168" s="72" t="s">
        <v>89</v>
      </c>
      <c r="D168" s="77">
        <v>596.46500000000003</v>
      </c>
      <c r="E168" s="65">
        <f t="shared" ref="E168" si="56">D168/D167</f>
        <v>0.94764980180008429</v>
      </c>
    </row>
    <row r="169" spans="1:5" outlineLevel="1">
      <c r="A169" s="176"/>
      <c r="B169" s="176"/>
      <c r="C169" s="70" t="s">
        <v>77</v>
      </c>
      <c r="D169" s="76">
        <v>16.75</v>
      </c>
      <c r="E169" s="65">
        <f t="shared" ref="E169" si="57">D169/D167</f>
        <v>2.6612012741990581E-2</v>
      </c>
    </row>
    <row r="170" spans="1:5" outlineLevel="1">
      <c r="A170" s="177"/>
      <c r="B170" s="177"/>
      <c r="C170" s="72" t="s">
        <v>78</v>
      </c>
      <c r="D170" s="77">
        <v>16.2</v>
      </c>
      <c r="E170" s="65">
        <f t="shared" ref="E170" si="58">D170/D167</f>
        <v>2.5738185457925215E-2</v>
      </c>
    </row>
    <row r="171" spans="1:5">
      <c r="A171" s="70" t="s">
        <v>379</v>
      </c>
      <c r="B171" s="176" t="s">
        <v>378</v>
      </c>
      <c r="C171" s="176"/>
      <c r="D171" s="75">
        <v>377.3</v>
      </c>
    </row>
    <row r="172" spans="1:5" outlineLevel="1">
      <c r="A172" s="177"/>
      <c r="B172" s="177"/>
      <c r="C172" s="72" t="s">
        <v>89</v>
      </c>
      <c r="D172" s="77">
        <v>293.39999999999998</v>
      </c>
      <c r="E172" s="65">
        <f t="shared" ref="E172" si="59">D172/D171</f>
        <v>0.77763053273257343</v>
      </c>
    </row>
    <row r="173" spans="1:5" outlineLevel="1">
      <c r="A173" s="176"/>
      <c r="B173" s="176"/>
      <c r="C173" s="70" t="s">
        <v>77</v>
      </c>
      <c r="D173" s="76">
        <v>62.9</v>
      </c>
      <c r="E173" s="65">
        <f t="shared" ref="E173" si="60">D173/D171</f>
        <v>0.16671084018022791</v>
      </c>
    </row>
    <row r="174" spans="1:5" outlineLevel="1">
      <c r="A174" s="177"/>
      <c r="B174" s="177"/>
      <c r="C174" s="72" t="s">
        <v>78</v>
      </c>
      <c r="D174" s="77">
        <v>21</v>
      </c>
      <c r="E174" s="65">
        <f t="shared" ref="E174" si="61">D174/D171</f>
        <v>5.5658627087198514E-2</v>
      </c>
    </row>
    <row r="175" spans="1:5">
      <c r="A175" s="70" t="s">
        <v>381</v>
      </c>
      <c r="B175" s="176" t="s">
        <v>380</v>
      </c>
      <c r="C175" s="176"/>
      <c r="D175" s="75">
        <v>792.15</v>
      </c>
    </row>
    <row r="176" spans="1:5" outlineLevel="1">
      <c r="A176" s="177"/>
      <c r="B176" s="177"/>
      <c r="C176" s="72" t="s">
        <v>89</v>
      </c>
      <c r="D176" s="77">
        <v>665.15</v>
      </c>
      <c r="E176" s="65">
        <f t="shared" ref="E176" si="62">D176/D175</f>
        <v>0.83967682888341855</v>
      </c>
    </row>
    <row r="177" spans="1:5" outlineLevel="1">
      <c r="A177" s="176"/>
      <c r="B177" s="176"/>
      <c r="C177" s="70" t="s">
        <v>77</v>
      </c>
      <c r="D177" s="76">
        <v>51</v>
      </c>
      <c r="E177" s="65">
        <f t="shared" ref="E177" si="63">D177/D175</f>
        <v>6.4381745881461852E-2</v>
      </c>
    </row>
    <row r="178" spans="1:5" outlineLevel="1">
      <c r="A178" s="177"/>
      <c r="B178" s="177"/>
      <c r="C178" s="72" t="s">
        <v>78</v>
      </c>
      <c r="D178" s="77">
        <v>76</v>
      </c>
      <c r="E178" s="65">
        <f t="shared" ref="E178" si="64">D178/D175</f>
        <v>9.5941425235119615E-2</v>
      </c>
    </row>
    <row r="179" spans="1:5">
      <c r="A179" s="70" t="s">
        <v>383</v>
      </c>
      <c r="B179" s="176" t="s">
        <v>382</v>
      </c>
      <c r="C179" s="176"/>
      <c r="D179" s="75">
        <v>157.19999999999999</v>
      </c>
    </row>
    <row r="180" spans="1:5" outlineLevel="1">
      <c r="A180" s="177"/>
      <c r="B180" s="177"/>
      <c r="C180" s="72" t="s">
        <v>89</v>
      </c>
      <c r="D180" s="77">
        <v>146.1</v>
      </c>
      <c r="E180" s="65">
        <f t="shared" ref="E180" si="65">D180/D179</f>
        <v>0.92938931297709926</v>
      </c>
    </row>
    <row r="181" spans="1:5" outlineLevel="1">
      <c r="A181" s="176"/>
      <c r="B181" s="176"/>
      <c r="C181" s="70" t="s">
        <v>77</v>
      </c>
      <c r="D181" s="76">
        <v>11.1</v>
      </c>
      <c r="E181" s="65">
        <f t="shared" ref="E181" si="66">D181/D179</f>
        <v>7.061068702290077E-2</v>
      </c>
    </row>
    <row r="182" spans="1:5" outlineLevel="1">
      <c r="A182" s="177"/>
      <c r="B182" s="177"/>
      <c r="C182" s="72" t="s">
        <v>78</v>
      </c>
      <c r="D182" s="74">
        <v>0</v>
      </c>
      <c r="E182" s="65">
        <f t="shared" ref="E182" si="67">D182/D179</f>
        <v>0</v>
      </c>
    </row>
  </sheetData>
  <mergeCells count="176">
    <mergeCell ref="A181:B181"/>
    <mergeCell ref="A182:B182"/>
    <mergeCell ref="B175:C175"/>
    <mergeCell ref="A176:B176"/>
    <mergeCell ref="A177:B177"/>
    <mergeCell ref="A178:B178"/>
    <mergeCell ref="B179:C179"/>
    <mergeCell ref="A180:B180"/>
    <mergeCell ref="A169:B169"/>
    <mergeCell ref="A170:B170"/>
    <mergeCell ref="B171:C171"/>
    <mergeCell ref="A172:B172"/>
    <mergeCell ref="A173:B173"/>
    <mergeCell ref="A174:B174"/>
    <mergeCell ref="B163:C163"/>
    <mergeCell ref="A164:B164"/>
    <mergeCell ref="A165:B165"/>
    <mergeCell ref="A166:B166"/>
    <mergeCell ref="B167:C167"/>
    <mergeCell ref="A168:B168"/>
    <mergeCell ref="A157:B157"/>
    <mergeCell ref="A158:B158"/>
    <mergeCell ref="B159:C159"/>
    <mergeCell ref="A160:B160"/>
    <mergeCell ref="A161:B161"/>
    <mergeCell ref="A162:B162"/>
    <mergeCell ref="B151:C151"/>
    <mergeCell ref="A152:B152"/>
    <mergeCell ref="A153:B153"/>
    <mergeCell ref="A154:B154"/>
    <mergeCell ref="B155:C155"/>
    <mergeCell ref="A156:B156"/>
    <mergeCell ref="A145:B145"/>
    <mergeCell ref="A146:B146"/>
    <mergeCell ref="B147:C147"/>
    <mergeCell ref="A148:B148"/>
    <mergeCell ref="A149:B149"/>
    <mergeCell ref="A150:B150"/>
    <mergeCell ref="A139:B139"/>
    <mergeCell ref="B140:C140"/>
    <mergeCell ref="A141:B141"/>
    <mergeCell ref="A142:B142"/>
    <mergeCell ref="A143:B143"/>
    <mergeCell ref="B144:C144"/>
    <mergeCell ref="A133:B133"/>
    <mergeCell ref="A134:B134"/>
    <mergeCell ref="A135:B135"/>
    <mergeCell ref="B136:C136"/>
    <mergeCell ref="A137:B137"/>
    <mergeCell ref="A138:B138"/>
    <mergeCell ref="A127:B127"/>
    <mergeCell ref="B128:C128"/>
    <mergeCell ref="A129:B129"/>
    <mergeCell ref="A130:B130"/>
    <mergeCell ref="A131:B131"/>
    <mergeCell ref="B132:C132"/>
    <mergeCell ref="B121:C121"/>
    <mergeCell ref="A122:B122"/>
    <mergeCell ref="A123:B123"/>
    <mergeCell ref="A124:B124"/>
    <mergeCell ref="A125:B125"/>
    <mergeCell ref="A126:B126"/>
    <mergeCell ref="B114:C114"/>
    <mergeCell ref="A115:B115"/>
    <mergeCell ref="A116:B116"/>
    <mergeCell ref="A117:B117"/>
    <mergeCell ref="B118:C118"/>
    <mergeCell ref="A119:B119"/>
    <mergeCell ref="A108:B108"/>
    <mergeCell ref="A109:B109"/>
    <mergeCell ref="B110:C110"/>
    <mergeCell ref="A111:B111"/>
    <mergeCell ref="A112:B112"/>
    <mergeCell ref="A113:B113"/>
    <mergeCell ref="B102:C102"/>
    <mergeCell ref="A103:B103"/>
    <mergeCell ref="A104:B104"/>
    <mergeCell ref="A105:B105"/>
    <mergeCell ref="B106:C106"/>
    <mergeCell ref="A107:B107"/>
    <mergeCell ref="A96:B96"/>
    <mergeCell ref="A97:B97"/>
    <mergeCell ref="B98:C98"/>
    <mergeCell ref="A99:B99"/>
    <mergeCell ref="A100:B100"/>
    <mergeCell ref="A101:B101"/>
    <mergeCell ref="B90:C90"/>
    <mergeCell ref="A91:B91"/>
    <mergeCell ref="A92:B92"/>
    <mergeCell ref="A93:B93"/>
    <mergeCell ref="B94:C94"/>
    <mergeCell ref="A95:B95"/>
    <mergeCell ref="A84:B84"/>
    <mergeCell ref="A85:B85"/>
    <mergeCell ref="A86:B86"/>
    <mergeCell ref="B87:C87"/>
    <mergeCell ref="A88:B88"/>
    <mergeCell ref="A89:B89"/>
    <mergeCell ref="A78:B78"/>
    <mergeCell ref="B79:C79"/>
    <mergeCell ref="A80:B80"/>
    <mergeCell ref="A81:B81"/>
    <mergeCell ref="A82:B82"/>
    <mergeCell ref="B83:C83"/>
    <mergeCell ref="A72:B72"/>
    <mergeCell ref="A73:B73"/>
    <mergeCell ref="A74:B74"/>
    <mergeCell ref="B75:C75"/>
    <mergeCell ref="A76:B76"/>
    <mergeCell ref="A77:B77"/>
    <mergeCell ref="A66:B66"/>
    <mergeCell ref="B67:C67"/>
    <mergeCell ref="A68:B68"/>
    <mergeCell ref="A69:B69"/>
    <mergeCell ref="A70:B70"/>
    <mergeCell ref="B71:C71"/>
    <mergeCell ref="A60:B60"/>
    <mergeCell ref="A61:B61"/>
    <mergeCell ref="A62:B62"/>
    <mergeCell ref="B63:C63"/>
    <mergeCell ref="A64:B64"/>
    <mergeCell ref="A65:B65"/>
    <mergeCell ref="A54:B54"/>
    <mergeCell ref="B55:C55"/>
    <mergeCell ref="A56:B56"/>
    <mergeCell ref="A57:B57"/>
    <mergeCell ref="A58:B58"/>
    <mergeCell ref="B59:C59"/>
    <mergeCell ref="A48:B48"/>
    <mergeCell ref="A49:B49"/>
    <mergeCell ref="A50:B50"/>
    <mergeCell ref="B51:C51"/>
    <mergeCell ref="A52:B52"/>
    <mergeCell ref="A53:B53"/>
    <mergeCell ref="A42:B42"/>
    <mergeCell ref="B43:C43"/>
    <mergeCell ref="A44:B44"/>
    <mergeCell ref="A45:B45"/>
    <mergeCell ref="A46:B46"/>
    <mergeCell ref="B47:C47"/>
    <mergeCell ref="A35:B35"/>
    <mergeCell ref="B36:C36"/>
    <mergeCell ref="A37:B37"/>
    <mergeCell ref="B39:C39"/>
    <mergeCell ref="A40:B40"/>
    <mergeCell ref="A41:B41"/>
    <mergeCell ref="B28:C28"/>
    <mergeCell ref="A29:B29"/>
    <mergeCell ref="A30:B30"/>
    <mergeCell ref="B32:C32"/>
    <mergeCell ref="A33:B33"/>
    <mergeCell ref="A34:B34"/>
    <mergeCell ref="A22:B22"/>
    <mergeCell ref="A23:B23"/>
    <mergeCell ref="B24:C24"/>
    <mergeCell ref="A25:B25"/>
    <mergeCell ref="A26:B26"/>
    <mergeCell ref="A27:B27"/>
    <mergeCell ref="A19:B19"/>
    <mergeCell ref="B20:C20"/>
    <mergeCell ref="A21:B21"/>
    <mergeCell ref="A10:B10"/>
    <mergeCell ref="A11:B11"/>
    <mergeCell ref="B12:C12"/>
    <mergeCell ref="A13:B13"/>
    <mergeCell ref="A14:B14"/>
    <mergeCell ref="A15:B15"/>
    <mergeCell ref="A3:D3"/>
    <mergeCell ref="A4:D4"/>
    <mergeCell ref="A6:B6"/>
    <mergeCell ref="A7:C7"/>
    <mergeCell ref="B8:C8"/>
    <mergeCell ref="A9:B9"/>
    <mergeCell ref="B16:C16"/>
    <mergeCell ref="A17:B17"/>
    <mergeCell ref="A18:B1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2DA80B-F5A9-4A96-A1A3-07DC8E4052E3}">
  <dimension ref="A2:AG91"/>
  <sheetViews>
    <sheetView topLeftCell="M1" zoomScale="70" zoomScaleNormal="70" workbookViewId="0">
      <selection activeCell="AF3" sqref="AF3"/>
    </sheetView>
  </sheetViews>
  <sheetFormatPr defaultColWidth="11.42578125" defaultRowHeight="12.75"/>
  <cols>
    <col min="1" max="4" width="11.42578125" style="86"/>
    <col min="5" max="5" width="4.85546875" style="86" customWidth="1"/>
    <col min="6" max="6" width="23.28515625" style="86" customWidth="1"/>
    <col min="7" max="16384" width="11.42578125" style="86"/>
  </cols>
  <sheetData>
    <row r="2" spans="1:33">
      <c r="B2" s="179" t="s">
        <v>386</v>
      </c>
      <c r="C2" s="179"/>
      <c r="D2" s="179"/>
      <c r="E2" s="87" t="s">
        <v>387</v>
      </c>
      <c r="F2" s="88" t="s">
        <v>388</v>
      </c>
      <c r="G2" s="89">
        <v>2000</v>
      </c>
      <c r="H2" s="89">
        <v>2001</v>
      </c>
      <c r="I2" s="89">
        <v>2002</v>
      </c>
      <c r="J2" s="89">
        <v>2003</v>
      </c>
      <c r="K2" s="89">
        <v>2004</v>
      </c>
      <c r="L2" s="89">
        <v>2005</v>
      </c>
      <c r="M2" s="89">
        <v>2006</v>
      </c>
      <c r="N2" s="89">
        <v>2007</v>
      </c>
      <c r="O2" s="89">
        <v>2008</v>
      </c>
      <c r="P2" s="89">
        <v>2009</v>
      </c>
      <c r="Q2" s="89">
        <v>2010</v>
      </c>
      <c r="R2" s="89">
        <v>2011</v>
      </c>
      <c r="S2" s="89">
        <v>2012</v>
      </c>
      <c r="T2" s="89">
        <v>2013</v>
      </c>
      <c r="U2" s="89">
        <v>2014</v>
      </c>
      <c r="V2" s="90">
        <v>2015</v>
      </c>
      <c r="W2" s="90">
        <v>2016</v>
      </c>
      <c r="X2" s="90">
        <v>2017</v>
      </c>
      <c r="Y2" s="90">
        <v>2018</v>
      </c>
      <c r="Z2" s="90">
        <v>2019</v>
      </c>
      <c r="AA2" s="90">
        <v>2020</v>
      </c>
      <c r="AB2" s="90">
        <v>2021</v>
      </c>
      <c r="AC2" s="90">
        <v>2022</v>
      </c>
      <c r="AD2" s="90">
        <v>2023</v>
      </c>
      <c r="AE2" s="91">
        <v>2024</v>
      </c>
      <c r="AF2" s="90">
        <v>2025</v>
      </c>
    </row>
    <row r="3" spans="1:33">
      <c r="B3" s="92" t="s">
        <v>303</v>
      </c>
      <c r="C3" s="178" t="s">
        <v>304</v>
      </c>
      <c r="D3" s="178"/>
      <c r="E3" s="93" t="s">
        <v>303</v>
      </c>
      <c r="F3" s="94" t="s">
        <v>253</v>
      </c>
      <c r="G3" s="95">
        <v>9.9908620164483694E-2</v>
      </c>
      <c r="H3" s="95">
        <v>0.16428807764420425</v>
      </c>
      <c r="I3" s="95">
        <v>9.4074376787903563E-2</v>
      </c>
      <c r="J3" s="95">
        <v>5.2555610479485912E-2</v>
      </c>
      <c r="K3" s="95">
        <v>2.6948507313163693E-2</v>
      </c>
      <c r="L3" s="95">
        <v>2.4138602297060541E-2</v>
      </c>
      <c r="M3" s="95">
        <v>2.2971845815158685E-2</v>
      </c>
      <c r="N3" s="95">
        <v>2.8328611898016998E-2</v>
      </c>
      <c r="O3" s="95">
        <v>1.9746991669237889E-2</v>
      </c>
      <c r="P3" s="95">
        <v>2.2971488057370888E-2</v>
      </c>
      <c r="Q3" s="95">
        <v>8.1381154449805277E-3</v>
      </c>
      <c r="R3" s="95">
        <v>4.8062481225593298E-3</v>
      </c>
      <c r="S3" s="95">
        <v>1.1361699710276659E-3</v>
      </c>
      <c r="T3" s="95">
        <v>0</v>
      </c>
      <c r="U3" s="95">
        <v>2.2777822440174719E-3</v>
      </c>
      <c r="V3" s="96">
        <v>2.852881497025719E-2</v>
      </c>
      <c r="W3" s="96">
        <v>4.7784227665298041E-3</v>
      </c>
      <c r="X3" s="96">
        <v>1.9760772243984332E-2</v>
      </c>
      <c r="Y3" s="96">
        <v>7.4838322554836981E-2</v>
      </c>
      <c r="Z3" s="96">
        <v>1.6114385427609908E-2</v>
      </c>
      <c r="AA3" s="96">
        <v>1.3838421570957991E-2</v>
      </c>
      <c r="AB3" s="96">
        <v>0.03</v>
      </c>
      <c r="AC3" s="96">
        <v>7.1003123411055427E-2</v>
      </c>
      <c r="AD3" s="96">
        <v>6.4439625965577993E-2</v>
      </c>
      <c r="AE3" s="97">
        <v>4.9074145470968597E-2</v>
      </c>
      <c r="AF3" s="96">
        <f>'[3]2025 total dep'!P8</f>
        <v>5.2326248682714079E-2</v>
      </c>
      <c r="AG3" s="86" t="str">
        <f>'[3]2025 total dep'!B8</f>
        <v>BIOTECNOLOGÍA</v>
      </c>
    </row>
    <row r="4" spans="1:33">
      <c r="B4" s="98" t="s">
        <v>305</v>
      </c>
      <c r="C4" s="180" t="s">
        <v>306</v>
      </c>
      <c r="D4" s="180"/>
      <c r="E4" s="93" t="s">
        <v>305</v>
      </c>
      <c r="F4" s="94" t="s">
        <v>254</v>
      </c>
      <c r="G4" s="95">
        <v>4.3741231488698358E-2</v>
      </c>
      <c r="H4" s="95">
        <v>0.10706472196900638</v>
      </c>
      <c r="I4" s="95">
        <v>0.10507454128440366</v>
      </c>
      <c r="J4" s="95">
        <v>2.2733445597262206E-2</v>
      </c>
      <c r="K4" s="95">
        <v>5.4950119279982647E-2</v>
      </c>
      <c r="L4" s="95">
        <v>3.2772765444327209E-2</v>
      </c>
      <c r="M4" s="95">
        <v>3.5869164052408198E-2</v>
      </c>
      <c r="N4" s="95">
        <v>3.7961742923349542E-2</v>
      </c>
      <c r="O4" s="95">
        <v>5.1360791392203287E-2</v>
      </c>
      <c r="P4" s="95">
        <v>4.8935174350573367E-2</v>
      </c>
      <c r="Q4" s="95">
        <v>7.2907107168349153E-2</v>
      </c>
      <c r="R4" s="95">
        <v>6.3941272599932555E-2</v>
      </c>
      <c r="S4" s="95">
        <v>5.4963672498615321E-2</v>
      </c>
      <c r="T4" s="95">
        <v>3.0576789437109106E-2</v>
      </c>
      <c r="U4" s="95">
        <v>3.7336538811787424E-2</v>
      </c>
      <c r="V4" s="96">
        <v>3.8693115519253203E-2</v>
      </c>
      <c r="W4" s="96">
        <v>4.6042442760872299E-2</v>
      </c>
      <c r="X4" s="96">
        <v>4.7927741043260301E-2</v>
      </c>
      <c r="Y4" s="96">
        <v>4.7845977887914601E-2</v>
      </c>
      <c r="Z4" s="96">
        <v>7.0353063343717562E-2</v>
      </c>
      <c r="AA4" s="96">
        <v>5.4646037600071966E-2</v>
      </c>
      <c r="AB4" s="96">
        <v>8.5000000000000006E-2</v>
      </c>
      <c r="AC4" s="96">
        <v>0.10495594713656388</v>
      </c>
      <c r="AD4" s="96">
        <v>6.10514675390499E-2</v>
      </c>
      <c r="AE4" s="97">
        <v>6.1851851851851852E-2</v>
      </c>
      <c r="AF4" s="96">
        <f>'[3]2025 total dep'!P9</f>
        <v>5.3441429516876235E-2</v>
      </c>
      <c r="AG4" s="86" t="str">
        <f>'[3]2025 total dep'!B9</f>
        <v>CIENCIA ANIMAL</v>
      </c>
    </row>
    <row r="5" spans="1:33">
      <c r="B5" s="92" t="s">
        <v>307</v>
      </c>
      <c r="C5" s="178" t="s">
        <v>308</v>
      </c>
      <c r="D5" s="178"/>
      <c r="E5" s="93" t="s">
        <v>307</v>
      </c>
      <c r="F5" s="94" t="s">
        <v>255</v>
      </c>
      <c r="G5" s="95">
        <v>0</v>
      </c>
      <c r="H5" s="95">
        <v>5.1886792452830191E-2</v>
      </c>
      <c r="I5" s="95">
        <v>0.1046</v>
      </c>
      <c r="J5" s="95">
        <v>9.405940594059406E-2</v>
      </c>
      <c r="K5" s="95">
        <v>6.1002178649237473E-2</v>
      </c>
      <c r="L5" s="95">
        <v>7.1030640668523673E-2</v>
      </c>
      <c r="M5" s="95">
        <v>7.6472087687993878E-2</v>
      </c>
      <c r="N5" s="95">
        <v>4.2973286875725901E-2</v>
      </c>
      <c r="O5" s="95">
        <v>7.5480075480075487E-2</v>
      </c>
      <c r="P5" s="95">
        <v>1.021566401816118E-2</v>
      </c>
      <c r="Q5" s="95">
        <v>1.2257633162469356E-2</v>
      </c>
      <c r="R5" s="95">
        <v>0</v>
      </c>
      <c r="S5" s="95">
        <v>3.4272005483520877E-2</v>
      </c>
      <c r="T5" s="95">
        <v>2.8828136260990726E-2</v>
      </c>
      <c r="U5" s="95">
        <v>3.0503304524656841E-2</v>
      </c>
      <c r="V5" s="96">
        <v>0.10389159138290478</v>
      </c>
      <c r="W5" s="96">
        <v>8.5973571087406456E-2</v>
      </c>
      <c r="X5" s="96">
        <v>0.11073857649200114</v>
      </c>
      <c r="Y5" s="96">
        <v>0.1459485698956324</v>
      </c>
      <c r="Z5" s="96">
        <v>0.11744654477843199</v>
      </c>
      <c r="AA5" s="96">
        <v>0.1173965169106512</v>
      </c>
      <c r="AB5" s="96">
        <v>0.123</v>
      </c>
      <c r="AC5" s="96">
        <v>0.14547138693717102</v>
      </c>
      <c r="AD5" s="96">
        <v>0.11991883977773167</v>
      </c>
      <c r="AE5" s="97">
        <v>0.12650397517112366</v>
      </c>
      <c r="AF5" s="96">
        <f>'[3]2025 total dep'!P10</f>
        <v>0.13662912646422926</v>
      </c>
      <c r="AG5" s="86" t="str">
        <f>'[3]2025 total dep'!B10</f>
        <v>COMPOSICIÓN ARQUITECTÓNICA</v>
      </c>
    </row>
    <row r="6" spans="1:33">
      <c r="B6" s="98" t="s">
        <v>309</v>
      </c>
      <c r="C6" s="180" t="s">
        <v>310</v>
      </c>
      <c r="D6" s="180"/>
      <c r="E6" s="93" t="s">
        <v>309</v>
      </c>
      <c r="F6" s="94" t="s">
        <v>389</v>
      </c>
      <c r="G6" s="95">
        <v>7.3539006431167869E-2</v>
      </c>
      <c r="H6" s="95">
        <v>0.14013280135970158</v>
      </c>
      <c r="I6" s="95">
        <v>0.13962156981078488</v>
      </c>
      <c r="J6" s="95">
        <v>7.6166949276547394E-2</v>
      </c>
      <c r="K6" s="95">
        <v>9.5185002466699559E-2</v>
      </c>
      <c r="L6" s="95">
        <v>8.952164009111617E-2</v>
      </c>
      <c r="M6" s="95">
        <v>7.9619912809669249E-2</v>
      </c>
      <c r="N6" s="95">
        <v>9.0520717925991576E-2</v>
      </c>
      <c r="O6" s="95">
        <v>0.1339404709018214</v>
      </c>
      <c r="P6" s="95">
        <v>0.13788596935253786</v>
      </c>
      <c r="Q6" s="95">
        <v>9.5510657799793286E-2</v>
      </c>
      <c r="R6" s="95">
        <v>7.5665859564164648E-2</v>
      </c>
      <c r="S6" s="95">
        <v>9.2026877946043528E-2</v>
      </c>
      <c r="T6" s="95">
        <v>4.7082585278276481E-2</v>
      </c>
      <c r="U6" s="95">
        <v>6.1189747741098317E-2</v>
      </c>
      <c r="V6" s="96">
        <v>6.155499820852741E-2</v>
      </c>
      <c r="W6" s="96">
        <v>5.6966102149816157E-2</v>
      </c>
      <c r="X6" s="96">
        <v>7.4675758791282257E-2</v>
      </c>
      <c r="Y6" s="96">
        <v>7.7985084600785862E-2</v>
      </c>
      <c r="Z6" s="96">
        <v>7.5601101578222654E-2</v>
      </c>
      <c r="AA6" s="96">
        <v>4.5853560379304277E-2</v>
      </c>
      <c r="AB6" s="96">
        <v>0.06</v>
      </c>
      <c r="AC6" s="96">
        <v>3.6488805275888443E-2</v>
      </c>
      <c r="AD6" s="96">
        <v>3.0019836429018468E-2</v>
      </c>
      <c r="AE6" s="97">
        <v>6.2197945227401227E-2</v>
      </c>
      <c r="AF6" s="96">
        <f>'[3]2025 total dep'!P11</f>
        <v>3.9785167948000431E-2</v>
      </c>
      <c r="AG6" s="86" t="str">
        <f>'[3]2025 total dep'!B11</f>
        <v>COMUNICACIÓN AUDIOVISUAL, DOCUMENTACIÓN E HISTORIA DEL ARTE</v>
      </c>
    </row>
    <row r="7" spans="1:33">
      <c r="B7" s="92" t="s">
        <v>311</v>
      </c>
      <c r="C7" s="178" t="s">
        <v>312</v>
      </c>
      <c r="D7" s="178"/>
      <c r="E7" s="93" t="s">
        <v>311</v>
      </c>
      <c r="F7" s="94" t="s">
        <v>290</v>
      </c>
      <c r="G7" s="95">
        <v>0</v>
      </c>
      <c r="H7" s="95">
        <v>2.9889161027855039E-2</v>
      </c>
      <c r="I7" s="95">
        <v>8.9490733147449569E-2</v>
      </c>
      <c r="J7" s="95">
        <v>9.9657574684142158E-2</v>
      </c>
      <c r="K7" s="95">
        <v>7.3958082389785587E-2</v>
      </c>
      <c r="L7" s="95">
        <v>8.9355064620869687E-2</v>
      </c>
      <c r="M7" s="95">
        <v>9.2399999999999996E-2</v>
      </c>
      <c r="N7" s="95">
        <v>6.5460246945841766E-2</v>
      </c>
      <c r="O7" s="95">
        <v>4.4400000000000002E-2</v>
      </c>
      <c r="P7" s="95">
        <v>3.5815870435943579E-2</v>
      </c>
      <c r="Q7" s="95">
        <v>2.8983169328386297E-2</v>
      </c>
      <c r="R7" s="95">
        <v>3.5999999999999997E-2</v>
      </c>
      <c r="S7" s="95">
        <v>2.6101082373555771E-2</v>
      </c>
      <c r="T7" s="95">
        <v>2.2988807734748571E-2</v>
      </c>
      <c r="U7" s="95">
        <v>2.3392863252249478E-2</v>
      </c>
      <c r="V7" s="96">
        <v>6.6138095967390412E-2</v>
      </c>
      <c r="W7" s="96">
        <v>5.5463673951565269E-2</v>
      </c>
      <c r="X7" s="96">
        <v>5.3286496784948803E-2</v>
      </c>
      <c r="Y7" s="96">
        <v>4.1424784019746766E-2</v>
      </c>
      <c r="Z7" s="96">
        <v>3.921084500252784E-2</v>
      </c>
      <c r="AA7" s="96">
        <v>3.0309267740441518E-2</v>
      </c>
      <c r="AB7" s="96">
        <v>3.5999999999999997E-2</v>
      </c>
      <c r="AC7" s="96">
        <v>4.3653599759152555E-2</v>
      </c>
      <c r="AD7" s="96">
        <v>1.9381677224165641E-2</v>
      </c>
      <c r="AE7" s="97">
        <v>2.0274797770117644E-2</v>
      </c>
      <c r="AF7" s="96">
        <f>'[3]2025 total dep'!P12</f>
        <v>1.8138010404958844E-2</v>
      </c>
      <c r="AG7" s="86" t="str">
        <f>'[3]2025 total dep'!B12</f>
        <v>COMUNICACIONES</v>
      </c>
    </row>
    <row r="8" spans="1:33" ht="14.25">
      <c r="B8" s="98" t="s">
        <v>313</v>
      </c>
      <c r="C8" s="180" t="s">
        <v>314</v>
      </c>
      <c r="D8" s="180"/>
      <c r="E8" s="93" t="s">
        <v>313</v>
      </c>
      <c r="F8" s="99" t="s">
        <v>390</v>
      </c>
      <c r="G8" s="95">
        <v>0.20202578268876611</v>
      </c>
      <c r="H8" s="95">
        <v>0.30837004405286345</v>
      </c>
      <c r="I8" s="95">
        <v>0.30793157076205285</v>
      </c>
      <c r="J8" s="95">
        <v>0.34087665647298671</v>
      </c>
      <c r="K8" s="95">
        <v>0.31338724168912852</v>
      </c>
      <c r="L8" s="95">
        <v>0.32556962025316455</v>
      </c>
      <c r="M8" s="95">
        <v>0.25254472547809992</v>
      </c>
      <c r="N8" s="95">
        <v>0.36169371912491177</v>
      </c>
      <c r="O8" s="95">
        <v>0.39117346516059542</v>
      </c>
      <c r="P8" s="95">
        <v>0.44803566453050997</v>
      </c>
      <c r="Q8" s="95">
        <v>0.41639053254437874</v>
      </c>
      <c r="R8" s="95">
        <v>0.28444859813084111</v>
      </c>
      <c r="S8" s="95">
        <v>0.29914529914529914</v>
      </c>
      <c r="T8" s="95">
        <v>0.14353982300884954</v>
      </c>
      <c r="U8" s="95">
        <v>4.0322580645161289E-2</v>
      </c>
      <c r="V8" s="96">
        <v>0</v>
      </c>
      <c r="W8" s="96">
        <v>0</v>
      </c>
      <c r="X8" s="96">
        <v>0</v>
      </c>
      <c r="Y8" s="96">
        <v>0</v>
      </c>
      <c r="Z8" s="96">
        <v>0</v>
      </c>
      <c r="AA8" s="96">
        <v>0</v>
      </c>
      <c r="AB8" s="96">
        <v>0</v>
      </c>
      <c r="AC8" s="96">
        <v>0</v>
      </c>
      <c r="AD8" s="96">
        <v>0</v>
      </c>
      <c r="AE8" s="97">
        <v>0</v>
      </c>
      <c r="AF8" s="96">
        <f>'[3]2025 total dep'!P13</f>
        <v>2.600216684723727E-2</v>
      </c>
      <c r="AG8" s="86" t="str">
        <f>'[3]2025 total dep'!B13</f>
        <v>CONSERVACIÓN Y RESTAURACIÓN DE BIENES CULTURALES</v>
      </c>
    </row>
    <row r="9" spans="1:33" ht="14.25">
      <c r="B9" s="92" t="s">
        <v>315</v>
      </c>
      <c r="C9" s="178" t="s">
        <v>316</v>
      </c>
      <c r="D9" s="178"/>
      <c r="E9" s="93" t="s">
        <v>315</v>
      </c>
      <c r="F9" s="94" t="s">
        <v>256</v>
      </c>
      <c r="G9" s="96">
        <v>1.2403100775193798E-2</v>
      </c>
      <c r="H9" s="96">
        <v>2.8232005590496156E-2</v>
      </c>
      <c r="I9" s="96">
        <v>4.1604653540712792E-2</v>
      </c>
      <c r="J9" s="96">
        <v>3.9098376938267565E-2</v>
      </c>
      <c r="K9" s="96">
        <v>5.6980778192655325E-2</v>
      </c>
      <c r="L9" s="96">
        <v>3.8374650734201293E-2</v>
      </c>
      <c r="M9" s="41">
        <v>3.5918542187644717E-2</v>
      </c>
      <c r="N9" s="41">
        <v>3.2402589894785526E-2</v>
      </c>
      <c r="O9" s="41">
        <v>1.1611112684432613E-2</v>
      </c>
      <c r="P9" s="41">
        <v>1.0195302898259257E-2</v>
      </c>
      <c r="Q9" s="138">
        <v>0</v>
      </c>
      <c r="R9" s="41">
        <v>8.8988677902057699E-4</v>
      </c>
      <c r="S9" s="138">
        <v>3.3827356035750654E-3</v>
      </c>
      <c r="T9" s="41">
        <v>2.7307810033669628E-3</v>
      </c>
      <c r="U9" s="41">
        <v>1.6627988821754369E-2</v>
      </c>
      <c r="V9" s="41">
        <v>3.157394943773531E-2</v>
      </c>
      <c r="W9" s="41">
        <v>3.5630885948274918E-2</v>
      </c>
      <c r="X9" s="41">
        <v>6.3689905492398294E-2</v>
      </c>
      <c r="Y9" s="41">
        <v>7.6766820781875064E-2</v>
      </c>
      <c r="Z9" s="41">
        <v>8.4442020116012984E-2</v>
      </c>
      <c r="AA9" s="96">
        <f>'[4]2020'!Q11</f>
        <v>0</v>
      </c>
      <c r="AB9" s="96">
        <v>0.11899999999999999</v>
      </c>
      <c r="AC9" s="41">
        <v>0.18573072309311833</v>
      </c>
      <c r="AD9" s="41">
        <v>9.3114964433291189E-2</v>
      </c>
      <c r="AE9" s="97">
        <v>9.0805249083535516E-2</v>
      </c>
      <c r="AF9" s="96">
        <f>'[3]2025 total dep'!P14</f>
        <v>8.8052236285562649E-2</v>
      </c>
      <c r="AG9" s="86" t="str">
        <f>'[3]2025 total dep'!B14</f>
        <v>CONSTRUCCIONES ARQUITECTÓNICAS</v>
      </c>
    </row>
    <row r="10" spans="1:33">
      <c r="A10" s="86" t="s">
        <v>391</v>
      </c>
      <c r="B10" s="98" t="s">
        <v>317</v>
      </c>
      <c r="C10" s="180" t="s">
        <v>318</v>
      </c>
      <c r="D10" s="180"/>
      <c r="E10" s="93" t="s">
        <v>317</v>
      </c>
      <c r="F10" s="94" t="s">
        <v>392</v>
      </c>
      <c r="G10" s="95">
        <v>0</v>
      </c>
      <c r="H10" s="95">
        <v>0</v>
      </c>
      <c r="I10" s="95">
        <v>0</v>
      </c>
      <c r="J10" s="95">
        <v>0</v>
      </c>
      <c r="K10" s="95">
        <v>0</v>
      </c>
      <c r="L10" s="95">
        <v>7.8431372549019607E-2</v>
      </c>
      <c r="M10" s="95">
        <v>9.3600000000000003E-2</v>
      </c>
      <c r="N10" s="95">
        <v>5.0941306755260242E-2</v>
      </c>
      <c r="O10" s="95">
        <v>5.0900000000000001E-2</v>
      </c>
      <c r="P10" s="95">
        <v>0.16732673267326731</v>
      </c>
      <c r="Q10" s="95">
        <v>0</v>
      </c>
      <c r="R10" s="95">
        <v>0</v>
      </c>
      <c r="S10" s="95">
        <v>5.8631921824104233E-2</v>
      </c>
      <c r="T10" s="95">
        <v>0</v>
      </c>
      <c r="U10" s="95">
        <v>0</v>
      </c>
      <c r="AE10" s="97">
        <v>0</v>
      </c>
      <c r="AF10" s="96">
        <f>'[3]2025 total dep'!P15</f>
        <v>0</v>
      </c>
      <c r="AG10" s="86" t="str">
        <f>'[3]2025 total dep'!B15</f>
        <v>DEPARTAMENTOS DE OTRAS UNIVERSIDADES</v>
      </c>
    </row>
    <row r="11" spans="1:33">
      <c r="B11" s="92" t="s">
        <v>319</v>
      </c>
      <c r="C11" s="178" t="s">
        <v>320</v>
      </c>
      <c r="D11" s="178"/>
      <c r="E11" s="93" t="s">
        <v>319</v>
      </c>
      <c r="F11" s="94" t="s">
        <v>257</v>
      </c>
      <c r="G11" s="95">
        <v>9.6311457174638487E-2</v>
      </c>
      <c r="H11" s="95">
        <v>0.11010318331503842</v>
      </c>
      <c r="I11" s="95">
        <v>0.11648332906966828</v>
      </c>
      <c r="J11" s="95">
        <v>0.11291122499586709</v>
      </c>
      <c r="K11" s="95">
        <v>9.5499787324542756E-2</v>
      </c>
      <c r="L11" s="95">
        <v>8.1081081081081086E-2</v>
      </c>
      <c r="M11" s="95">
        <v>7.8817733990147784E-2</v>
      </c>
      <c r="N11" s="95">
        <v>9.4275420336269011E-2</v>
      </c>
      <c r="O11" s="95">
        <v>0.1</v>
      </c>
      <c r="P11" s="95">
        <v>0.10623368146214099</v>
      </c>
      <c r="Q11" s="95">
        <v>5.3846288546062653E-2</v>
      </c>
      <c r="R11" s="95">
        <v>6.5672701455449067E-2</v>
      </c>
      <c r="S11" s="95">
        <v>5.453365072495131E-2</v>
      </c>
      <c r="T11" s="95">
        <v>5.0226467554598857E-2</v>
      </c>
      <c r="U11" s="95">
        <v>3.0369598007754368E-2</v>
      </c>
      <c r="V11" s="96">
        <v>7.3890820827595863E-2</v>
      </c>
      <c r="W11" s="96">
        <v>9.392477628635347E-2</v>
      </c>
      <c r="X11" s="96">
        <v>8.5761751419500931E-2</v>
      </c>
      <c r="Y11" s="96">
        <v>5.7663408908925379E-2</v>
      </c>
      <c r="Z11" s="96">
        <v>6.9519464052157059E-2</v>
      </c>
      <c r="AA11" s="96">
        <v>6.1642562773969983E-2</v>
      </c>
      <c r="AB11" s="96">
        <v>7.0000000000000007E-2</v>
      </c>
      <c r="AC11" s="96">
        <v>0.12330212103016829</v>
      </c>
      <c r="AD11" s="96">
        <v>6.5883621251771413E-2</v>
      </c>
      <c r="AE11" s="97">
        <v>6.0726363770033813E-2</v>
      </c>
      <c r="AF11" s="96">
        <f>'[3]2025 total dep'!P16</f>
        <v>6.5858127563039881E-2</v>
      </c>
      <c r="AG11" s="86" t="str">
        <f>'[3]2025 total dep'!B16</f>
        <v>DIBUJO</v>
      </c>
    </row>
    <row r="12" spans="1:33">
      <c r="B12" s="98" t="s">
        <v>321</v>
      </c>
      <c r="C12" s="180" t="s">
        <v>322</v>
      </c>
      <c r="D12" s="180"/>
      <c r="E12" s="93" t="s">
        <v>321</v>
      </c>
      <c r="F12" s="94" t="s">
        <v>258</v>
      </c>
      <c r="G12" s="95">
        <v>0.20642201834862384</v>
      </c>
      <c r="H12" s="95">
        <v>7.9448654544086963E-2</v>
      </c>
      <c r="I12" s="95">
        <v>6.5666302947763946E-2</v>
      </c>
      <c r="J12" s="95">
        <v>7.766687461010606E-2</v>
      </c>
      <c r="K12" s="95">
        <v>5.3218851364243466E-2</v>
      </c>
      <c r="L12" s="95">
        <v>5.9770114942528742E-2</v>
      </c>
      <c r="M12" s="95">
        <v>4.9450906491649876E-2</v>
      </c>
      <c r="N12" s="95">
        <v>4.869411243913236E-2</v>
      </c>
      <c r="O12" s="95">
        <v>4.859661879658244E-2</v>
      </c>
      <c r="P12" s="95">
        <v>3.5018678529671769E-2</v>
      </c>
      <c r="Q12" s="95">
        <v>4.8984191950648043E-2</v>
      </c>
      <c r="R12" s="95">
        <v>9.535774686777343E-2</v>
      </c>
      <c r="S12" s="95">
        <v>6.3918793115795E-2</v>
      </c>
      <c r="T12" s="95">
        <v>5.7603152526657389E-2</v>
      </c>
      <c r="U12" s="95">
        <v>8.254393911940569E-2</v>
      </c>
      <c r="V12" s="96">
        <v>0.10240286511472951</v>
      </c>
      <c r="W12" s="96">
        <v>5.5944660685821011E-2</v>
      </c>
      <c r="X12" s="96">
        <v>8.1139027081034945E-2</v>
      </c>
      <c r="Y12" s="96">
        <v>7.0734436112472376E-2</v>
      </c>
      <c r="Z12" s="96">
        <v>4.1077012773625909E-2</v>
      </c>
      <c r="AA12" s="96">
        <v>5.0913804277381729E-2</v>
      </c>
      <c r="AB12" s="96">
        <v>0.10199999999999999</v>
      </c>
      <c r="AC12" s="96">
        <v>8.8147903598547378E-2</v>
      </c>
      <c r="AD12" s="96">
        <v>2.7389254935203378E-2</v>
      </c>
      <c r="AE12" s="97">
        <v>3.0079064970780337E-2</v>
      </c>
      <c r="AF12" s="96">
        <f>'[3]2025 total dep'!P17</f>
        <v>2.8493206857666632E-2</v>
      </c>
      <c r="AG12" s="86" t="str">
        <f>'[3]2025 total dep'!B17</f>
        <v>ECONOMÍA Y CIENCIAS SOCIALES</v>
      </c>
    </row>
    <row r="13" spans="1:33">
      <c r="B13" s="92" t="s">
        <v>323</v>
      </c>
      <c r="C13" s="178" t="s">
        <v>324</v>
      </c>
      <c r="D13" s="178"/>
      <c r="E13" s="93" t="s">
        <v>323</v>
      </c>
      <c r="F13" s="94" t="s">
        <v>295</v>
      </c>
      <c r="G13" s="95">
        <v>7.2483903761436791E-2</v>
      </c>
      <c r="H13" s="95">
        <v>0.11376457314779993</v>
      </c>
      <c r="I13" s="95">
        <v>0.18158417297933366</v>
      </c>
      <c r="J13" s="95">
        <v>0.26090534979423868</v>
      </c>
      <c r="K13" s="95">
        <v>8.3556072051133065E-2</v>
      </c>
      <c r="L13" s="95">
        <v>7.0232978964035284E-2</v>
      </c>
      <c r="M13" s="95">
        <v>5.9677740202904318E-2</v>
      </c>
      <c r="N13" s="95">
        <v>3.8925736653256493E-2</v>
      </c>
      <c r="O13" s="95">
        <v>4.6089322149172517E-2</v>
      </c>
      <c r="P13" s="95">
        <v>5.0943172381065369E-2</v>
      </c>
      <c r="Q13" s="95">
        <v>5.9067211497815977E-2</v>
      </c>
      <c r="R13" s="95">
        <v>2.9293473097507683E-2</v>
      </c>
      <c r="S13" s="95">
        <v>6.3606265121609579E-2</v>
      </c>
      <c r="T13" s="95">
        <v>3.0964606279151808E-2</v>
      </c>
      <c r="U13" s="95">
        <v>7.5147163194589403E-2</v>
      </c>
      <c r="V13" s="96">
        <v>8.5891133243332737E-2</v>
      </c>
      <c r="W13" s="96">
        <v>4.2987239331454978E-2</v>
      </c>
      <c r="X13" s="96">
        <v>3.5701463959471852E-2</v>
      </c>
      <c r="Y13" s="96">
        <v>5.0805957967761675E-2</v>
      </c>
      <c r="Z13" s="96">
        <v>5.7322175732217567E-2</v>
      </c>
      <c r="AA13" s="96">
        <v>4.9758811003433136E-2</v>
      </c>
      <c r="AB13" s="96">
        <v>6.4000000000000001E-2</v>
      </c>
      <c r="AC13" s="96">
        <v>0.14691683831101954</v>
      </c>
      <c r="AD13" s="96">
        <v>4.7094227537421346E-2</v>
      </c>
      <c r="AE13" s="97">
        <v>4.9174102904879433E-2</v>
      </c>
      <c r="AF13" s="96">
        <f>'[3]2025 total dep'!P18</f>
        <v>5.1051051051051052E-2</v>
      </c>
      <c r="AG13" s="86" t="str">
        <f>'[3]2025 total dep'!B18</f>
        <v>ECOSISTEMAS AGROFORESTALES</v>
      </c>
    </row>
    <row r="14" spans="1:33">
      <c r="B14" s="98" t="s">
        <v>325</v>
      </c>
      <c r="C14" s="180" t="s">
        <v>259</v>
      </c>
      <c r="D14" s="180"/>
      <c r="E14" s="93" t="s">
        <v>325</v>
      </c>
      <c r="F14" s="94" t="s">
        <v>259</v>
      </c>
      <c r="G14" s="95">
        <v>0.9347482993197278</v>
      </c>
      <c r="H14" s="95">
        <v>0.19597069597069597</v>
      </c>
      <c r="I14" s="95">
        <v>0.1360544217687075</v>
      </c>
      <c r="J14" s="95">
        <v>0.15034965034965034</v>
      </c>
      <c r="K14" s="95">
        <v>8.6461888509670085E-2</v>
      </c>
      <c r="L14" s="95">
        <v>6.3209076175040513E-2</v>
      </c>
      <c r="M14" s="95">
        <v>7.6010781671159031E-2</v>
      </c>
      <c r="N14" s="95">
        <v>6.0747663551401869E-2</v>
      </c>
      <c r="O14" s="95">
        <v>4.2948038176033931E-2</v>
      </c>
      <c r="P14" s="95">
        <v>6.381856540084388E-2</v>
      </c>
      <c r="Q14" s="95">
        <v>5.5181347150259068E-2</v>
      </c>
      <c r="R14" s="95">
        <v>4.3377674956622328E-2</v>
      </c>
      <c r="S14" s="95">
        <v>6.1728395061728392E-3</v>
      </c>
      <c r="T14" s="95">
        <v>0</v>
      </c>
      <c r="U14" s="95">
        <v>5.379969298308538E-2</v>
      </c>
      <c r="V14" s="96">
        <v>0.11336402623612514</v>
      </c>
      <c r="W14" s="96">
        <v>9.5359871826472764E-2</v>
      </c>
      <c r="X14" s="96">
        <v>9.5226003047232097E-2</v>
      </c>
      <c r="Y14" s="96">
        <v>9.5391327020547284E-2</v>
      </c>
      <c r="Z14" s="96">
        <v>0.10253433933062488</v>
      </c>
      <c r="AA14" s="96">
        <v>9.904594899839507E-2</v>
      </c>
      <c r="AB14" s="96">
        <v>8.8999999999999996E-2</v>
      </c>
      <c r="AC14" s="96">
        <v>0.1174491716616161</v>
      </c>
      <c r="AD14" s="96">
        <v>8.2588746679546007E-2</v>
      </c>
      <c r="AE14" s="97">
        <v>8.9304112945894007E-2</v>
      </c>
      <c r="AF14" s="96">
        <f>'[3]2025 total dep'!P19</f>
        <v>8.800562025453279E-2</v>
      </c>
      <c r="AG14" s="86" t="str">
        <f>'[3]2025 total dep'!B19</f>
        <v>ESCULTURA</v>
      </c>
    </row>
    <row r="15" spans="1:33">
      <c r="B15" s="92" t="s">
        <v>326</v>
      </c>
      <c r="C15" s="178" t="s">
        <v>327</v>
      </c>
      <c r="D15" s="178"/>
      <c r="E15" s="93" t="s">
        <v>326</v>
      </c>
      <c r="F15" s="94" t="s">
        <v>393</v>
      </c>
      <c r="G15" s="95">
        <v>3.8386467143786601E-2</v>
      </c>
      <c r="H15" s="95">
        <v>8.1902779478388629E-2</v>
      </c>
      <c r="I15" s="95">
        <v>7.3451489128448746E-2</v>
      </c>
      <c r="J15" s="95">
        <v>8.8945450338404577E-2</v>
      </c>
      <c r="K15" s="95">
        <v>8.329812015818841E-2</v>
      </c>
      <c r="L15" s="95">
        <v>0.12840823364586701</v>
      </c>
      <c r="M15" s="95">
        <v>9.1300648729129005E-2</v>
      </c>
      <c r="N15" s="95">
        <v>9.4130949250591636E-2</v>
      </c>
      <c r="O15" s="95">
        <v>0.1141954528976125</v>
      </c>
      <c r="P15" s="95">
        <v>0.11075975359342916</v>
      </c>
      <c r="Q15" s="95">
        <v>0.13154818133353285</v>
      </c>
      <c r="R15" s="95">
        <v>7.6509034986543628E-2</v>
      </c>
      <c r="S15" s="95">
        <v>4.2882625018148636E-2</v>
      </c>
      <c r="T15" s="95">
        <v>5.2772179222668782E-2</v>
      </c>
      <c r="U15" s="95">
        <v>5.6774407661581858E-2</v>
      </c>
      <c r="V15" s="96">
        <v>0.11407796568859763</v>
      </c>
      <c r="W15" s="96">
        <v>9.8494641029784044E-2</v>
      </c>
      <c r="X15" s="96">
        <v>0.11935178451363257</v>
      </c>
      <c r="Y15" s="96">
        <v>0.10929800806823099</v>
      </c>
      <c r="Z15" s="96">
        <v>0.10968021210973432</v>
      </c>
      <c r="AA15" s="96">
        <v>0.1150917248665633</v>
      </c>
      <c r="AB15" s="96">
        <v>0.13100000000000001</v>
      </c>
      <c r="AC15" s="96">
        <v>0.14422300146477873</v>
      </c>
      <c r="AD15" s="96">
        <v>8.4740781172914031E-2</v>
      </c>
      <c r="AE15" s="97">
        <v>6.7060307947085146E-2</v>
      </c>
      <c r="AF15" s="96">
        <f>'[3]2025 total dep'!P20</f>
        <v>6.5291158356303947E-2</v>
      </c>
      <c r="AG15" s="86" t="str">
        <f>'[3]2025 total dep'!B20</f>
        <v>ESTADÍSTICA E INVESTIGACIÓN OPERATIVA APLICADAS Y CALIDAD</v>
      </c>
    </row>
    <row r="16" spans="1:33">
      <c r="B16" s="98" t="s">
        <v>328</v>
      </c>
      <c r="C16" s="180" t="s">
        <v>329</v>
      </c>
      <c r="D16" s="180"/>
      <c r="E16" s="93" t="s">
        <v>328</v>
      </c>
      <c r="F16" s="94" t="s">
        <v>261</v>
      </c>
      <c r="G16" s="95">
        <v>4.5009644923912268E-2</v>
      </c>
      <c r="H16" s="95">
        <v>6.2210982658959531E-2</v>
      </c>
      <c r="I16" s="95">
        <v>3.7824387321726174E-2</v>
      </c>
      <c r="J16" s="95">
        <v>7.0121007736560215E-2</v>
      </c>
      <c r="K16" s="95">
        <v>4.8364463188227444E-2</v>
      </c>
      <c r="L16" s="95">
        <v>6.7061420412739575E-2</v>
      </c>
      <c r="M16" s="95">
        <v>5.3282469836763664E-2</v>
      </c>
      <c r="N16" s="95">
        <v>5.1052848193135457E-2</v>
      </c>
      <c r="O16" s="95">
        <v>4.5790740676132993E-2</v>
      </c>
      <c r="P16" s="95">
        <v>9.3457943925233638E-3</v>
      </c>
      <c r="Q16" s="95">
        <v>2.9802350809431848E-3</v>
      </c>
      <c r="R16" s="95">
        <v>2.4521454386322313E-2</v>
      </c>
      <c r="S16" s="95">
        <v>2.8040212213424256E-2</v>
      </c>
      <c r="T16" s="95">
        <v>2.6413735142273985E-2</v>
      </c>
      <c r="U16" s="95">
        <v>0</v>
      </c>
      <c r="V16" s="96">
        <v>8.6532710637160698E-2</v>
      </c>
      <c r="W16" s="96">
        <v>0.10558908722514732</v>
      </c>
      <c r="X16" s="96">
        <v>8.387572971884856E-2</v>
      </c>
      <c r="Y16" s="96">
        <v>9.4859517571596344E-2</v>
      </c>
      <c r="Z16" s="96">
        <v>9.840711680268717E-2</v>
      </c>
      <c r="AA16" s="96">
        <v>0.1006510514106114</v>
      </c>
      <c r="AB16" s="96">
        <v>0.108</v>
      </c>
      <c r="AC16" s="96">
        <v>0.12185540310494843</v>
      </c>
      <c r="AD16" s="96">
        <v>0.12011052423826619</v>
      </c>
      <c r="AE16" s="97">
        <v>0.11863800221704328</v>
      </c>
      <c r="AF16" s="96">
        <f>'[3]2025 total dep'!P21</f>
        <v>0.11308897963175782</v>
      </c>
      <c r="AG16" s="86" t="str">
        <f>'[3]2025 total dep'!B21</f>
        <v>EXPRESIÓN GRÁFICA ARQUITECTÓNICA</v>
      </c>
    </row>
    <row r="17" spans="2:33">
      <c r="B17" s="92" t="s">
        <v>330</v>
      </c>
      <c r="C17" s="178" t="s">
        <v>263</v>
      </c>
      <c r="D17" s="178"/>
      <c r="E17" s="93" t="s">
        <v>330</v>
      </c>
      <c r="F17" s="94" t="s">
        <v>263</v>
      </c>
      <c r="G17" s="95">
        <v>5.3735940229309623E-2</v>
      </c>
      <c r="H17" s="95">
        <v>9.1753534936525952E-2</v>
      </c>
      <c r="I17" s="95">
        <v>6.786833462859436E-2</v>
      </c>
      <c r="J17" s="95">
        <v>8.2912134567951143E-2</v>
      </c>
      <c r="K17" s="95">
        <v>9.0735157118672929E-2</v>
      </c>
      <c r="L17" s="95">
        <v>8.8432353299987804E-2</v>
      </c>
      <c r="M17" s="95">
        <v>6.3845391476709618E-2</v>
      </c>
      <c r="N17" s="95">
        <v>4.9222240806671279E-2</v>
      </c>
      <c r="O17" s="95">
        <v>7.0543627889004284E-2</v>
      </c>
      <c r="P17" s="95">
        <v>3.0179756426228676E-2</v>
      </c>
      <c r="Q17" s="95">
        <v>6.4061485169950194E-2</v>
      </c>
      <c r="R17" s="95">
        <v>3.9359917408697896E-2</v>
      </c>
      <c r="S17" s="95">
        <v>3.6305524753766874E-2</v>
      </c>
      <c r="T17" s="95">
        <v>6.7696556953113359E-4</v>
      </c>
      <c r="U17" s="95">
        <v>5.352122854561879E-2</v>
      </c>
      <c r="V17" s="96">
        <v>8.3343839489941104E-2</v>
      </c>
      <c r="W17" s="96">
        <v>5.9282326724187193E-2</v>
      </c>
      <c r="X17" s="96">
        <v>6.6710275687778625E-2</v>
      </c>
      <c r="Y17" s="96">
        <v>6.1786880619279921E-2</v>
      </c>
      <c r="Z17" s="96">
        <v>5.9098577468602254E-2</v>
      </c>
      <c r="AA17" s="96">
        <v>5.9939642659482262E-2</v>
      </c>
      <c r="AB17" s="96">
        <v>3.5999999999999997E-2</v>
      </c>
      <c r="AC17" s="96">
        <v>0.14093533146799994</v>
      </c>
      <c r="AD17" s="96">
        <v>4.9641239080011272E-2</v>
      </c>
      <c r="AE17" s="97">
        <v>3.3711870448642871E-2</v>
      </c>
      <c r="AF17" s="96">
        <f>'[3]2025 total dep'!P22</f>
        <v>6.1781599742083214E-2</v>
      </c>
      <c r="AG17" s="86" t="str">
        <f>'[3]2025 total dep'!B22</f>
        <v>FÍSICA APLICADA</v>
      </c>
    </row>
    <row r="18" spans="2:33">
      <c r="B18" s="98" t="s">
        <v>331</v>
      </c>
      <c r="C18" s="180" t="s">
        <v>332</v>
      </c>
      <c r="D18" s="180"/>
      <c r="E18" s="93" t="s">
        <v>331</v>
      </c>
      <c r="F18" s="94" t="s">
        <v>268</v>
      </c>
      <c r="G18" s="95">
        <v>0.1615702479338843</v>
      </c>
      <c r="H18" s="95">
        <v>9.8855359001040588E-2</v>
      </c>
      <c r="I18" s="95">
        <v>0.15272852076421461</v>
      </c>
      <c r="J18" s="95">
        <v>0.19870332572937929</v>
      </c>
      <c r="K18" s="95">
        <v>0.16319869441044471</v>
      </c>
      <c r="L18" s="95">
        <v>0.18502140636912792</v>
      </c>
      <c r="M18" s="95">
        <v>0.16960941680042804</v>
      </c>
      <c r="N18" s="95">
        <v>0.1716772361822379</v>
      </c>
      <c r="O18" s="95">
        <v>0.14295402142954022</v>
      </c>
      <c r="P18" s="95">
        <v>0.10903570613858804</v>
      </c>
      <c r="Q18" s="95">
        <v>0.12754327178053132</v>
      </c>
      <c r="R18" s="95">
        <v>0.110706030189733</v>
      </c>
      <c r="S18" s="95">
        <v>0.10980007840062721</v>
      </c>
      <c r="T18" s="95">
        <v>7.451712114863103E-2</v>
      </c>
      <c r="U18" s="95">
        <v>9.288956873581368E-2</v>
      </c>
      <c r="V18" s="96">
        <v>9.788912085363026E-2</v>
      </c>
      <c r="W18" s="96">
        <v>0.10292137992003376</v>
      </c>
      <c r="X18" s="96">
        <v>9.8007679781266954E-2</v>
      </c>
      <c r="Y18" s="96">
        <v>0.10588346335980263</v>
      </c>
      <c r="Z18" s="96">
        <v>9.9028156570506676E-2</v>
      </c>
      <c r="AA18" s="96">
        <v>8.3895116780933102E-2</v>
      </c>
      <c r="AB18" s="96">
        <v>7.5999999999999998E-2</v>
      </c>
      <c r="AC18" s="96">
        <v>8.4642330896049375E-2</v>
      </c>
      <c r="AD18" s="96">
        <v>6.3325767265790783E-2</v>
      </c>
      <c r="AE18" s="97">
        <v>5.5318410550060731E-2</v>
      </c>
      <c r="AF18" s="96">
        <f>'[3]2025 total dep'!P23</f>
        <v>5.3996496186835295E-2</v>
      </c>
      <c r="AG18" s="86" t="str">
        <f>'[3]2025 total dep'!B23</f>
        <v>INFORMÁTICA DE SISTEMAS Y COMPUTADORES</v>
      </c>
    </row>
    <row r="19" spans="2:33">
      <c r="B19" s="92" t="s">
        <v>333</v>
      </c>
      <c r="C19" s="178" t="s">
        <v>334</v>
      </c>
      <c r="D19" s="178"/>
      <c r="E19" s="93" t="s">
        <v>333</v>
      </c>
      <c r="F19" s="94" t="s">
        <v>394</v>
      </c>
      <c r="G19" s="95">
        <v>2.6797677534613666E-3</v>
      </c>
      <c r="H19" s="95">
        <v>8.2266910420475316E-3</v>
      </c>
      <c r="I19" s="95">
        <v>1.2043452777621658E-3</v>
      </c>
      <c r="J19" s="95">
        <v>4.9515164018980812E-3</v>
      </c>
      <c r="K19" s="95">
        <v>4.7534918358777718E-3</v>
      </c>
      <c r="L19" s="95">
        <v>7.1138934338763598E-3</v>
      </c>
      <c r="M19" s="95">
        <v>9.1861106007716329E-3</v>
      </c>
      <c r="N19" s="95">
        <v>2.432340397930889E-3</v>
      </c>
      <c r="O19" s="95">
        <v>2.7033602768240924E-3</v>
      </c>
      <c r="P19" s="95">
        <v>2.8812078023107285E-3</v>
      </c>
      <c r="Q19" s="95">
        <v>3.3940491005769883E-3</v>
      </c>
      <c r="R19" s="95">
        <v>0</v>
      </c>
      <c r="S19" s="95">
        <v>0</v>
      </c>
      <c r="T19" s="95">
        <v>0</v>
      </c>
      <c r="U19" s="95">
        <v>0</v>
      </c>
      <c r="V19" s="96">
        <v>1.0903233800024781E-2</v>
      </c>
      <c r="W19" s="96">
        <v>4.5574258559487005E-2</v>
      </c>
      <c r="X19" s="96">
        <v>3.0653093903694386E-2</v>
      </c>
      <c r="Y19" s="96">
        <v>2.496016994158258E-2</v>
      </c>
      <c r="Z19" s="96">
        <v>2.6574677398747922E-2</v>
      </c>
      <c r="AA19" s="96">
        <v>5.8151218286862594E-2</v>
      </c>
      <c r="AB19" s="96">
        <v>5.6000000000000001E-2</v>
      </c>
      <c r="AC19" s="96">
        <v>4.1866144632023733E-2</v>
      </c>
      <c r="AD19" s="96">
        <v>1.9169458008797772E-2</v>
      </c>
      <c r="AE19" s="97">
        <v>2.0526983653056656E-2</v>
      </c>
      <c r="AF19" s="96">
        <f>'[3]2025 total dep'!P24</f>
        <v>7.3246985261277353E-3</v>
      </c>
      <c r="AG19" s="86" t="str">
        <f>'[3]2025 total dep'!B24</f>
        <v>INGENIERÍA CARTOGRÁFICA, GEODESIA Y FOTOGRAMETRÍA</v>
      </c>
    </row>
    <row r="20" spans="2:33">
      <c r="B20" s="98" t="s">
        <v>335</v>
      </c>
      <c r="C20" s="180" t="s">
        <v>336</v>
      </c>
      <c r="D20" s="180"/>
      <c r="E20" s="93" t="s">
        <v>335</v>
      </c>
      <c r="F20" s="94" t="s">
        <v>395</v>
      </c>
      <c r="G20" s="95">
        <v>2.4211772301732486E-2</v>
      </c>
      <c r="H20" s="95">
        <v>3.0529500338449214E-2</v>
      </c>
      <c r="I20" s="95">
        <v>3.7017756955289492E-2</v>
      </c>
      <c r="J20" s="95">
        <v>2.2161387042106635E-2</v>
      </c>
      <c r="K20" s="95">
        <v>1.8639470214732761E-2</v>
      </c>
      <c r="L20" s="95">
        <v>2.0727040816326533E-2</v>
      </c>
      <c r="M20" s="95">
        <v>2.6611601494903082E-2</v>
      </c>
      <c r="N20" s="95">
        <v>1.7719138032085271E-2</v>
      </c>
      <c r="O20" s="95">
        <v>3.5148245181707352E-2</v>
      </c>
      <c r="P20" s="95">
        <v>2.714254132789664E-2</v>
      </c>
      <c r="Q20" s="95">
        <v>1.5101300650325163E-2</v>
      </c>
      <c r="R20" s="95">
        <v>0</v>
      </c>
      <c r="S20" s="95">
        <v>6.0523844307628092E-3</v>
      </c>
      <c r="T20" s="95">
        <v>1.0590883014871363E-2</v>
      </c>
      <c r="U20" s="95">
        <v>1.1949865632847261E-2</v>
      </c>
      <c r="V20" s="96">
        <v>1.0097028292426537E-2</v>
      </c>
      <c r="W20" s="96">
        <v>1.2046939036885246E-2</v>
      </c>
      <c r="X20" s="96">
        <v>1.7983399938518288E-2</v>
      </c>
      <c r="Y20" s="96">
        <v>8.498650445785693E-3</v>
      </c>
      <c r="Z20" s="96">
        <v>9.3536619586568146E-3</v>
      </c>
      <c r="AA20" s="96">
        <v>7.3072114057450913E-3</v>
      </c>
      <c r="AB20" s="96">
        <v>2.3E-2</v>
      </c>
      <c r="AC20" s="96">
        <v>4.9588286541325917E-2</v>
      </c>
      <c r="AD20" s="96">
        <v>2.2312766783081101E-2</v>
      </c>
      <c r="AE20" s="97">
        <v>1.9446909198461992E-2</v>
      </c>
      <c r="AF20" s="96">
        <f>'[3]2025 total dep'!P25</f>
        <v>8.6713952715910519E-3</v>
      </c>
      <c r="AG20" s="86" t="str">
        <f>'[3]2025 total dep'!B25</f>
        <v>INGENIERÍA DE LA CONSTRUCCIÓN Y DE PROYECTOS DE INGENIERÍA CIVIL</v>
      </c>
    </row>
    <row r="21" spans="2:33">
      <c r="B21" s="92" t="s">
        <v>337</v>
      </c>
      <c r="C21" s="178" t="s">
        <v>338</v>
      </c>
      <c r="D21" s="178"/>
      <c r="E21" s="93" t="s">
        <v>337</v>
      </c>
      <c r="F21" s="94" t="s">
        <v>396</v>
      </c>
      <c r="G21" s="95">
        <v>8.5531004989308615E-2</v>
      </c>
      <c r="H21" s="95">
        <v>2.6380984265148979E-2</v>
      </c>
      <c r="I21" s="95">
        <v>2.8135048231511254E-2</v>
      </c>
      <c r="J21" s="95">
        <v>2.5439783491204331E-2</v>
      </c>
      <c r="K21" s="95">
        <v>2.8298073035978977E-2</v>
      </c>
      <c r="L21" s="95">
        <v>3.3211332519994578E-2</v>
      </c>
      <c r="M21" s="95">
        <v>5.8170216848973326E-2</v>
      </c>
      <c r="N21" s="95">
        <v>6.7001453680454612E-2</v>
      </c>
      <c r="O21" s="95">
        <v>6.0143418922044875E-2</v>
      </c>
      <c r="P21" s="95">
        <v>5.178158074313928E-2</v>
      </c>
      <c r="Q21" s="95">
        <v>5.1708881760867159E-2</v>
      </c>
      <c r="R21" s="95">
        <v>6.5172206740465893E-2</v>
      </c>
      <c r="S21" s="95">
        <v>5.8084643487541561E-2</v>
      </c>
      <c r="T21" s="95">
        <v>4.67831526721674E-2</v>
      </c>
      <c r="U21" s="95">
        <v>5.512258604957293E-2</v>
      </c>
      <c r="V21" s="96">
        <v>6.8805068805068814E-2</v>
      </c>
      <c r="W21" s="96">
        <v>8.9885578943856959E-2</v>
      </c>
      <c r="X21" s="96">
        <v>9.4651905268675438E-2</v>
      </c>
      <c r="Y21" s="96">
        <v>0.10519325635604707</v>
      </c>
      <c r="Z21" s="96">
        <v>8.6391082210868553E-2</v>
      </c>
      <c r="AA21" s="96">
        <v>6.955543716332209E-2</v>
      </c>
      <c r="AB21" s="96">
        <v>6.8000000000000005E-2</v>
      </c>
      <c r="AC21" s="96">
        <v>0.13747317770986409</v>
      </c>
      <c r="AD21" s="96">
        <v>6.8495701561093705E-2</v>
      </c>
      <c r="AE21" s="97">
        <v>6.515972618368511E-2</v>
      </c>
      <c r="AF21" s="96">
        <f>'[3]2025 total dep'!P26</f>
        <v>4.5282510606774858E-2</v>
      </c>
      <c r="AG21" s="86" t="str">
        <f>'[3]2025 total dep'!B26</f>
        <v>INGENIERÍA DE SISTEMAS Y AUTOMÁTICA</v>
      </c>
    </row>
    <row r="22" spans="2:33">
      <c r="B22" s="98" t="s">
        <v>397</v>
      </c>
      <c r="C22" s="180" t="s">
        <v>398</v>
      </c>
      <c r="D22" s="180"/>
      <c r="E22" s="93" t="s">
        <v>397</v>
      </c>
      <c r="F22" s="94" t="s">
        <v>399</v>
      </c>
      <c r="G22" s="95">
        <v>0</v>
      </c>
      <c r="H22" s="95">
        <v>0</v>
      </c>
      <c r="I22" s="95">
        <v>0</v>
      </c>
      <c r="J22" s="95">
        <v>0</v>
      </c>
      <c r="K22" s="95">
        <v>0</v>
      </c>
      <c r="L22" s="95">
        <v>0</v>
      </c>
      <c r="M22" s="95">
        <v>0</v>
      </c>
      <c r="N22" s="95">
        <v>0</v>
      </c>
      <c r="O22" s="95">
        <v>0</v>
      </c>
      <c r="P22" s="95">
        <v>0</v>
      </c>
      <c r="Q22" s="95">
        <v>0</v>
      </c>
      <c r="R22" s="95">
        <v>0</v>
      </c>
      <c r="S22" s="95">
        <v>0</v>
      </c>
      <c r="T22" s="95">
        <v>0</v>
      </c>
      <c r="U22" s="95">
        <v>0</v>
      </c>
      <c r="V22" s="96">
        <v>6.4516129032258064E-3</v>
      </c>
      <c r="W22" s="96">
        <v>6.8399452804377573E-3</v>
      </c>
      <c r="X22" s="96">
        <v>7.477753682793689E-3</v>
      </c>
      <c r="Y22" s="96">
        <v>4.1927123037048326E-2</v>
      </c>
      <c r="Z22" s="96">
        <v>4.8811544991511038E-2</v>
      </c>
      <c r="AA22" s="96">
        <v>0</v>
      </c>
      <c r="AB22" s="96">
        <v>0</v>
      </c>
      <c r="AC22" s="96">
        <v>5.6113224016459885E-2</v>
      </c>
      <c r="AD22" s="96">
        <v>2.824418325737587E-2</v>
      </c>
      <c r="AE22" s="97">
        <v>3.0074233868409364E-2</v>
      </c>
      <c r="AF22" s="96">
        <f>'[3]2025 total dep'!P27</f>
        <v>0</v>
      </c>
      <c r="AG22" s="86" t="s">
        <v>400</v>
      </c>
    </row>
    <row r="23" spans="2:33" ht="18">
      <c r="B23" s="98" t="s">
        <v>341</v>
      </c>
      <c r="C23" s="98" t="s">
        <v>342</v>
      </c>
      <c r="D23" s="98"/>
      <c r="E23" s="93" t="s">
        <v>341</v>
      </c>
      <c r="F23" s="94" t="s">
        <v>401</v>
      </c>
      <c r="G23" s="95">
        <v>7.5724479394204167E-2</v>
      </c>
      <c r="H23" s="95">
        <v>6.473888649115235E-2</v>
      </c>
      <c r="I23" s="95">
        <v>3.4658511722731905E-2</v>
      </c>
      <c r="J23" s="95">
        <v>4.0730492529053676E-2</v>
      </c>
      <c r="K23" s="95">
        <v>5.7128725114381107E-2</v>
      </c>
      <c r="L23" s="95">
        <v>4.726694915254237E-2</v>
      </c>
      <c r="M23" s="95">
        <v>4.1880412032667132E-2</v>
      </c>
      <c r="N23" s="95">
        <v>6.0391857182279393E-2</v>
      </c>
      <c r="O23" s="95">
        <v>8.2506361323155211E-2</v>
      </c>
      <c r="P23" s="95">
        <v>6.5007618080243773E-2</v>
      </c>
      <c r="Q23" s="95">
        <v>5.1528244519123058E-2</v>
      </c>
      <c r="R23" s="95">
        <v>5.6594893516884341E-2</v>
      </c>
      <c r="S23" s="95">
        <v>2.7125279642058162E-2</v>
      </c>
      <c r="T23" s="95">
        <v>1.5521834819877216E-2</v>
      </c>
      <c r="U23" s="95">
        <v>1.3504703362205456E-2</v>
      </c>
      <c r="V23" s="96">
        <v>3.2294617563739379E-2</v>
      </c>
      <c r="W23" s="96">
        <v>5.9346309217774514E-2</v>
      </c>
      <c r="X23" s="96">
        <v>3.6798141903709197E-2</v>
      </c>
      <c r="Y23" s="96">
        <v>3.5344063498760903E-2</v>
      </c>
      <c r="Z23" s="96">
        <v>4.0678207594215289E-2</v>
      </c>
      <c r="AA23" s="96">
        <v>4.9337629788757616E-2</v>
      </c>
      <c r="AB23" s="96">
        <v>7.2999999999999995E-2</v>
      </c>
      <c r="AC23" s="96">
        <v>0.1314359979287027</v>
      </c>
      <c r="AD23" s="96">
        <v>6.8201151480034028E-2</v>
      </c>
      <c r="AE23" s="97">
        <v>0</v>
      </c>
      <c r="AF23" s="96">
        <f>'[3]2025 total dep'!P28</f>
        <v>1.0325535989186348E-2</v>
      </c>
      <c r="AG23" s="86" t="str">
        <f>'[3]2025 total dep'!B28</f>
        <v>INGENIERÍA DE LOS TRANSPORTES Y DEL TERRENO</v>
      </c>
    </row>
    <row r="24" spans="2:33" ht="12.75" customHeight="1">
      <c r="B24" s="92" t="s">
        <v>343</v>
      </c>
      <c r="C24" s="92" t="s">
        <v>344</v>
      </c>
      <c r="D24" s="92"/>
      <c r="E24" s="93" t="s">
        <v>343</v>
      </c>
      <c r="F24" s="94" t="s">
        <v>402</v>
      </c>
      <c r="G24" s="95">
        <v>3.1971741690064302E-2</v>
      </c>
      <c r="H24" s="95">
        <v>5.5081890363599076E-2</v>
      </c>
      <c r="I24" s="95">
        <v>4.393298471172101E-2</v>
      </c>
      <c r="J24" s="95">
        <v>8.0739718110893505E-2</v>
      </c>
      <c r="K24" s="95">
        <v>7.8192986946506268E-2</v>
      </c>
      <c r="L24" s="95">
        <v>9.0909667315508147E-2</v>
      </c>
      <c r="M24" s="95">
        <v>8.480255025697743E-2</v>
      </c>
      <c r="N24" s="95">
        <v>6.624413755626174E-2</v>
      </c>
      <c r="O24" s="95">
        <v>6.8472891833535443E-2</v>
      </c>
      <c r="P24" s="95">
        <v>6.1685070337316593E-2</v>
      </c>
      <c r="Q24" s="95">
        <v>5.0044969805987417E-2</v>
      </c>
      <c r="R24" s="95">
        <v>2.473950896317632E-2</v>
      </c>
      <c r="S24" s="95">
        <v>1.8041886433639177E-2</v>
      </c>
      <c r="T24" s="95">
        <v>1.9602118697084708E-2</v>
      </c>
      <c r="U24" s="95">
        <v>1.2852749990268968E-2</v>
      </c>
      <c r="V24" s="96">
        <v>1.4328382305456893E-2</v>
      </c>
      <c r="W24" s="96">
        <v>2.2814463479042368E-2</v>
      </c>
      <c r="X24" s="96">
        <v>4.0966857221639563E-2</v>
      </c>
      <c r="Y24" s="96">
        <v>4.6007942069609904E-2</v>
      </c>
      <c r="Z24" s="96">
        <v>4.5386890918900816E-2</v>
      </c>
      <c r="AA24" s="96">
        <v>3.5417080347311225E-2</v>
      </c>
      <c r="AB24" s="96">
        <v>4.3999999999999997E-2</v>
      </c>
      <c r="AC24" s="96">
        <v>7.2090588028695751E-2</v>
      </c>
      <c r="AD24" s="96">
        <v>3.3623158145916605E-2</v>
      </c>
      <c r="AE24" s="97">
        <v>5.2848481961003842E-2</v>
      </c>
      <c r="AF24" s="96">
        <f>'[3]2025 total dep'!P29</f>
        <v>4.5033097308393159E-2</v>
      </c>
      <c r="AG24" s="86" t="str">
        <f>'[3]2025 total dep'!B29</f>
        <v>INGENIERÍA ELÉCTRICA</v>
      </c>
    </row>
    <row r="25" spans="2:33" ht="12.75" customHeight="1">
      <c r="B25" s="98" t="s">
        <v>345</v>
      </c>
      <c r="C25" s="180" t="s">
        <v>346</v>
      </c>
      <c r="D25" s="180"/>
      <c r="E25" s="93" t="s">
        <v>345</v>
      </c>
      <c r="F25" s="94" t="s">
        <v>403</v>
      </c>
      <c r="G25" s="96">
        <v>1.5280699811759495E-2</v>
      </c>
      <c r="H25" s="96">
        <v>7.0787587105830441E-2</v>
      </c>
      <c r="I25" s="96">
        <v>7.4496845899669567E-2</v>
      </c>
      <c r="J25" s="96">
        <v>7.8718888674512835E-2</v>
      </c>
      <c r="K25" s="96">
        <v>6.8975918757226889E-2</v>
      </c>
      <c r="L25" s="96">
        <v>7.7386234601475201E-2</v>
      </c>
      <c r="M25" s="41">
        <v>8.4171835515736274E-2</v>
      </c>
      <c r="N25" s="41">
        <v>8.5641915828255644E-2</v>
      </c>
      <c r="O25" s="41">
        <v>8.4454955923457323E-2</v>
      </c>
      <c r="P25" s="41">
        <v>8.580183861082738E-2</v>
      </c>
      <c r="Q25" s="138">
        <v>5.494983051502187E-2</v>
      </c>
      <c r="R25" s="41">
        <v>2.610595303113053E-2</v>
      </c>
      <c r="S25" s="138">
        <v>3.1486288229319488E-2</v>
      </c>
      <c r="T25" s="41">
        <v>6.3023829087921118E-2</v>
      </c>
      <c r="U25" s="41">
        <v>6.841677943166441E-2</v>
      </c>
      <c r="V25" s="41">
        <v>0.10719863694448389</v>
      </c>
      <c r="W25" s="41">
        <v>5.9439528023598816E-2</v>
      </c>
      <c r="X25" s="41">
        <v>0.10289073983341498</v>
      </c>
      <c r="Y25" s="41">
        <v>0.10896067222260485</v>
      </c>
      <c r="Z25" s="41">
        <v>9.3715083798882673E-2</v>
      </c>
      <c r="AA25" s="96">
        <f>'[4]2020'!Q32</f>
        <v>0</v>
      </c>
      <c r="AB25" s="96">
        <v>7.0000000000000007E-2</v>
      </c>
      <c r="AC25" s="41">
        <f>'[4]2022'!Q32</f>
        <v>0</v>
      </c>
      <c r="AD25" s="41">
        <f>'[4]2022'!R32</f>
        <v>0</v>
      </c>
      <c r="AE25" s="97">
        <v>3.0182056206526978E-2</v>
      </c>
      <c r="AF25" s="96">
        <f>'[3]2025 total dep'!P30</f>
        <v>3.080960522335029E-2</v>
      </c>
      <c r="AG25" s="86" t="str">
        <f>'[3]2025 total dep'!B30</f>
        <v>INGENIERÍA ELECTRÓNICA</v>
      </c>
    </row>
    <row r="26" spans="2:33">
      <c r="B26" s="92" t="s">
        <v>347</v>
      </c>
      <c r="C26" s="178" t="s">
        <v>348</v>
      </c>
      <c r="D26" s="178"/>
      <c r="E26" s="93" t="s">
        <v>347</v>
      </c>
      <c r="F26" s="94" t="s">
        <v>404</v>
      </c>
      <c r="G26" s="95">
        <v>0</v>
      </c>
      <c r="H26" s="95">
        <v>1.3193844429395418E-2</v>
      </c>
      <c r="I26" s="95">
        <v>1.4693152307622215E-2</v>
      </c>
      <c r="J26" s="95">
        <v>5.121625118606055E-3</v>
      </c>
      <c r="K26" s="95">
        <v>1.5370325320122962E-2</v>
      </c>
      <c r="L26" s="95">
        <v>1.0428338455052753E-2</v>
      </c>
      <c r="M26" s="95">
        <v>1.8517530284433537E-2</v>
      </c>
      <c r="N26" s="95">
        <v>1.8036050693611923E-2</v>
      </c>
      <c r="O26" s="95">
        <v>1.1893385408010635E-2</v>
      </c>
      <c r="P26" s="95">
        <v>1.0793787857623588E-2</v>
      </c>
      <c r="Q26" s="95">
        <v>1.2557305162447678E-2</v>
      </c>
      <c r="R26" s="95">
        <v>3.4329777120523926E-3</v>
      </c>
      <c r="S26" s="95">
        <v>5.0759400441905368E-3</v>
      </c>
      <c r="T26" s="95">
        <v>6.1356297093649089E-3</v>
      </c>
      <c r="U26" s="95">
        <v>1.7969490372417688E-2</v>
      </c>
      <c r="V26" s="96">
        <v>3.5984636611104896E-2</v>
      </c>
      <c r="W26" s="96">
        <v>4.8021146048870332E-2</v>
      </c>
      <c r="X26" s="96">
        <v>3.6931286859593786E-2</v>
      </c>
      <c r="Y26" s="96">
        <v>4.6258533530670269E-2</v>
      </c>
      <c r="Z26" s="96">
        <v>4.0952992517069207E-2</v>
      </c>
      <c r="AA26" s="96">
        <v>4.0140836119126E-2</v>
      </c>
      <c r="AB26" s="96">
        <v>3.3000000000000002E-2</v>
      </c>
      <c r="AC26" s="96">
        <v>5.4753608760577402E-2</v>
      </c>
      <c r="AD26" s="96">
        <v>1.8512916691874888E-2</v>
      </c>
      <c r="AE26" s="97">
        <v>3.9274924471299093E-2</v>
      </c>
      <c r="AF26" s="96">
        <f>'[3]2025 total dep'!P31</f>
        <v>3.8716406274691584E-2</v>
      </c>
      <c r="AG26" s="86" t="str">
        <f>'[3]2025 total dep'!B31</f>
        <v>INGENIERÍA GRÁFICA</v>
      </c>
    </row>
    <row r="27" spans="2:33" ht="14.25">
      <c r="B27" s="92" t="s">
        <v>339</v>
      </c>
      <c r="C27" s="178" t="s">
        <v>405</v>
      </c>
      <c r="D27" s="178"/>
      <c r="E27" s="93" t="s">
        <v>339</v>
      </c>
      <c r="F27" s="99" t="s">
        <v>406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0</v>
      </c>
      <c r="N27" s="95">
        <v>0</v>
      </c>
      <c r="O27" s="95">
        <v>0</v>
      </c>
      <c r="P27" s="95">
        <v>0</v>
      </c>
      <c r="Q27" s="95">
        <v>0</v>
      </c>
      <c r="R27" s="95">
        <v>0</v>
      </c>
      <c r="S27" s="95">
        <v>0</v>
      </c>
      <c r="T27" s="95">
        <v>0</v>
      </c>
      <c r="U27" s="95">
        <v>0</v>
      </c>
      <c r="V27" s="96">
        <v>0</v>
      </c>
      <c r="W27" s="96">
        <v>0</v>
      </c>
      <c r="X27" s="96">
        <v>0</v>
      </c>
      <c r="Y27" s="96">
        <v>0</v>
      </c>
      <c r="Z27" s="96">
        <v>0</v>
      </c>
      <c r="AA27" s="96">
        <v>0</v>
      </c>
      <c r="AB27" s="96">
        <v>0</v>
      </c>
      <c r="AC27" s="96">
        <v>0</v>
      </c>
      <c r="AD27" s="96">
        <v>0</v>
      </c>
      <c r="AE27" s="97">
        <v>1.4708331020702669E-2</v>
      </c>
      <c r="AF27" s="96">
        <f>'[3]2025 total dep'!P32</f>
        <v>1.3590577199808119E-2</v>
      </c>
      <c r="AG27" s="86" t="str">
        <f>'[3]2025 total dep'!B32</f>
        <v>INGENIERÍA HIDRÁULICA Y MEDIO AMBIENTE</v>
      </c>
    </row>
    <row r="28" spans="2:33">
      <c r="B28" s="98" t="s">
        <v>349</v>
      </c>
      <c r="C28" s="180" t="s">
        <v>350</v>
      </c>
      <c r="D28" s="180"/>
      <c r="E28" s="93" t="s">
        <v>349</v>
      </c>
      <c r="F28" s="94" t="s">
        <v>407</v>
      </c>
      <c r="G28" s="95">
        <v>2.5267755017157119E-2</v>
      </c>
      <c r="H28" s="95">
        <v>4.1071918748284378E-2</v>
      </c>
      <c r="I28" s="95">
        <v>5.1599944590663527E-2</v>
      </c>
      <c r="J28" s="95">
        <v>2.9462041226747112E-2</v>
      </c>
      <c r="K28" s="95">
        <v>9.7413175213396739E-3</v>
      </c>
      <c r="L28" s="95">
        <v>3.9284855287420831E-2</v>
      </c>
      <c r="M28" s="95">
        <v>3.4802715265641902E-2</v>
      </c>
      <c r="N28" s="95">
        <v>2.4147743704234965E-2</v>
      </c>
      <c r="O28" s="95">
        <v>4.671451914098973E-2</v>
      </c>
      <c r="P28" s="95">
        <v>5.0734355044699878E-2</v>
      </c>
      <c r="Q28" s="95">
        <v>4.8626945243998916E-2</v>
      </c>
      <c r="R28" s="95">
        <v>2.905536586998728E-2</v>
      </c>
      <c r="S28" s="95">
        <v>2.8386564749912777E-2</v>
      </c>
      <c r="T28" s="95">
        <v>2.2532358618943638E-2</v>
      </c>
      <c r="U28" s="95">
        <v>3.745578575037898E-2</v>
      </c>
      <c r="V28" s="96">
        <v>4.6125608490942466E-2</v>
      </c>
      <c r="W28" s="96">
        <v>2.5500151561079116E-2</v>
      </c>
      <c r="X28" s="96">
        <v>3.3074397373268193E-2</v>
      </c>
      <c r="Y28" s="96">
        <v>5.2571004269537772E-2</v>
      </c>
      <c r="Z28" s="96">
        <v>4.382856503413033E-2</v>
      </c>
      <c r="AA28" s="96">
        <v>3.4990777918617981E-2</v>
      </c>
      <c r="AB28" s="96">
        <v>3.6999999999999998E-2</v>
      </c>
      <c r="AC28" s="96">
        <v>5.9993114133241515E-2</v>
      </c>
      <c r="AD28" s="96">
        <v>2.9127918278787728E-2</v>
      </c>
      <c r="AE28" s="97">
        <v>3.087148270078887E-2</v>
      </c>
      <c r="AF28" s="96">
        <f>'[3]2025 total dep'!P33</f>
        <v>2.6333015948583512E-2</v>
      </c>
      <c r="AG28" s="86" t="str">
        <f>'[3]2025 total dep'!B33</f>
        <v>INGENIERÍA MECANICA Y DE MATERIALES</v>
      </c>
    </row>
    <row r="29" spans="2:33">
      <c r="B29" s="92" t="s">
        <v>351</v>
      </c>
      <c r="C29" s="178" t="s">
        <v>352</v>
      </c>
      <c r="D29" s="178"/>
      <c r="E29" s="93" t="s">
        <v>351</v>
      </c>
      <c r="F29" s="94" t="s">
        <v>408</v>
      </c>
      <c r="G29" s="95">
        <v>7.4704182343639236E-2</v>
      </c>
      <c r="H29" s="95">
        <v>6.5381832533052686E-2</v>
      </c>
      <c r="I29" s="95">
        <v>6.4332154670925054E-2</v>
      </c>
      <c r="J29" s="95">
        <v>7.5742788982867043E-2</v>
      </c>
      <c r="K29" s="95">
        <v>8.1440668135947095E-2</v>
      </c>
      <c r="L29" s="95">
        <v>3.4907463724042055E-2</v>
      </c>
      <c r="M29" s="95">
        <v>3.1760770699897647E-2</v>
      </c>
      <c r="N29" s="95">
        <v>3.4922335297268348E-2</v>
      </c>
      <c r="O29" s="95">
        <v>3.0855226383454445E-2</v>
      </c>
      <c r="P29" s="95">
        <v>2.3726027397260274E-2</v>
      </c>
      <c r="Q29" s="95">
        <v>2.3568947629572824E-2</v>
      </c>
      <c r="R29" s="95">
        <v>4.8767728435247619E-2</v>
      </c>
      <c r="S29" s="95">
        <v>2.8220809310846487E-2</v>
      </c>
      <c r="T29" s="95">
        <v>3.914256433614211E-3</v>
      </c>
      <c r="U29" s="95">
        <v>1.6291248846966404E-2</v>
      </c>
      <c r="V29" s="96">
        <v>2.6992906515264595E-2</v>
      </c>
      <c r="W29" s="96">
        <v>2.4645509790681971E-2</v>
      </c>
      <c r="X29" s="96">
        <v>7.3982398239823971E-2</v>
      </c>
      <c r="Y29" s="96">
        <v>7.6768584151928165E-2</v>
      </c>
      <c r="Z29" s="96">
        <v>3.7993252163708371E-2</v>
      </c>
      <c r="AA29" s="96">
        <v>3.0793519848663714E-2</v>
      </c>
      <c r="AB29" s="96">
        <v>0.04</v>
      </c>
      <c r="AC29" s="96">
        <v>0.16024694275417972</v>
      </c>
      <c r="AD29" s="96">
        <v>9.5502113798600047E-2</v>
      </c>
      <c r="AE29" s="97">
        <v>7.7284135334716925E-2</v>
      </c>
      <c r="AF29" s="96">
        <f>'[3]2025 total dep'!P34</f>
        <v>5.3379680403492016E-2</v>
      </c>
      <c r="AG29" s="86" t="str">
        <f>'[3]2025 total dep'!B34</f>
        <v>INGENIERÍA QUÍMICA Y NUCLEAR</v>
      </c>
    </row>
    <row r="30" spans="2:33">
      <c r="B30" s="98" t="s">
        <v>353</v>
      </c>
      <c r="C30" s="180" t="s">
        <v>354</v>
      </c>
      <c r="D30" s="180"/>
      <c r="E30" s="93" t="s">
        <v>353</v>
      </c>
      <c r="F30" s="94" t="s">
        <v>409</v>
      </c>
      <c r="G30" s="95">
        <v>0.25592324260818483</v>
      </c>
      <c r="H30" s="95">
        <v>4.0550618358088375E-2</v>
      </c>
      <c r="I30" s="95">
        <v>5.4708769009346438E-2</v>
      </c>
      <c r="J30" s="95">
        <v>5.5265731985653731E-2</v>
      </c>
      <c r="K30" s="95">
        <v>7.7559462254395042E-2</v>
      </c>
      <c r="L30" s="95">
        <v>4.5918771277016865E-2</v>
      </c>
      <c r="M30" s="95">
        <v>4.3259042747533796E-2</v>
      </c>
      <c r="N30" s="95">
        <v>4.7270509301616352E-2</v>
      </c>
      <c r="O30" s="95">
        <v>7.1265243902439018E-2</v>
      </c>
      <c r="P30" s="95">
        <v>8.5949764521193101E-2</v>
      </c>
      <c r="Q30" s="95">
        <v>7.4097178900672356E-2</v>
      </c>
      <c r="R30" s="95">
        <v>3.0279503105590064E-2</v>
      </c>
      <c r="S30" s="95">
        <v>6.7700987306064881E-3</v>
      </c>
      <c r="T30" s="95">
        <v>1.4822657490735837E-3</v>
      </c>
      <c r="U30" s="95">
        <v>2.9862425848794651E-2</v>
      </c>
      <c r="V30" s="96">
        <v>5.3661528168817772E-2</v>
      </c>
      <c r="W30" s="96">
        <v>3.6933490288404945E-2</v>
      </c>
      <c r="X30" s="96">
        <v>2.5550078153180233E-2</v>
      </c>
      <c r="Y30" s="96">
        <v>4.7078931013051585E-2</v>
      </c>
      <c r="Z30" s="96">
        <v>5.3474114441416885E-2</v>
      </c>
      <c r="AA30" s="96">
        <v>3.6648313833448035E-2</v>
      </c>
      <c r="AB30" s="96">
        <v>3.9E-2</v>
      </c>
      <c r="AC30" s="96">
        <v>8.7549148099606816E-2</v>
      </c>
      <c r="AD30" s="96">
        <v>4.1843370087644903E-2</v>
      </c>
      <c r="AE30" s="97">
        <v>4.1265295495964589E-2</v>
      </c>
      <c r="AF30" s="96">
        <f>'[3]2025 total dep'!P35</f>
        <v>5.2092442223610244E-2</v>
      </c>
      <c r="AG30" s="86" t="str">
        <f>'[3]2025 total dep'!B35</f>
        <v>INGENIERÍA RURAL Y AGROALIMENTARIA</v>
      </c>
    </row>
    <row r="31" spans="2:33" ht="14.25">
      <c r="B31" s="92" t="s">
        <v>355</v>
      </c>
      <c r="C31" s="178" t="s">
        <v>356</v>
      </c>
      <c r="D31" s="178"/>
      <c r="E31" s="93" t="s">
        <v>355</v>
      </c>
      <c r="F31" s="99" t="s">
        <v>410</v>
      </c>
      <c r="G31" s="95">
        <v>0</v>
      </c>
      <c r="H31" s="95">
        <v>0</v>
      </c>
      <c r="I31" s="95">
        <v>0</v>
      </c>
      <c r="J31" s="95">
        <v>0</v>
      </c>
      <c r="K31" s="95">
        <v>0</v>
      </c>
      <c r="L31" s="95">
        <v>0</v>
      </c>
      <c r="M31" s="95">
        <v>0</v>
      </c>
      <c r="N31" s="95">
        <v>0</v>
      </c>
      <c r="O31" s="95">
        <v>0</v>
      </c>
      <c r="P31" s="95">
        <v>0</v>
      </c>
      <c r="Q31" s="95">
        <v>0</v>
      </c>
      <c r="R31" s="95">
        <v>0</v>
      </c>
      <c r="S31" s="95">
        <v>0</v>
      </c>
      <c r="T31" s="95">
        <v>0</v>
      </c>
      <c r="U31" s="95">
        <v>0</v>
      </c>
      <c r="AE31" s="97">
        <v>0</v>
      </c>
      <c r="AF31" s="96">
        <f>'[3]2025 total dep'!P36</f>
        <v>0</v>
      </c>
      <c r="AG31" s="86" t="str">
        <f>'[3]2025 total dep'!B36</f>
        <v>INGENIERÍA TEXTIL Y PAPELERA</v>
      </c>
    </row>
    <row r="32" spans="2:33">
      <c r="B32" s="100" t="s">
        <v>357</v>
      </c>
      <c r="C32" s="181" t="s">
        <v>264</v>
      </c>
      <c r="D32" s="181"/>
      <c r="E32" s="93" t="s">
        <v>357</v>
      </c>
      <c r="F32" s="94" t="s">
        <v>264</v>
      </c>
      <c r="G32" s="95">
        <v>8.5897818942336418E-2</v>
      </c>
      <c r="H32" s="95">
        <v>8.8996228412624889E-2</v>
      </c>
      <c r="I32" s="95">
        <v>8.8635259834871291E-2</v>
      </c>
      <c r="J32" s="95">
        <v>9.001720650828629E-2</v>
      </c>
      <c r="K32" s="95">
        <v>8.8517362800950447E-2</v>
      </c>
      <c r="L32" s="95">
        <v>9.1781405251951748E-2</v>
      </c>
      <c r="M32" s="95">
        <v>9.6217397241567665E-2</v>
      </c>
      <c r="N32" s="95">
        <v>9.5143345570719948E-2</v>
      </c>
      <c r="O32" s="95">
        <v>0.10131487889273356</v>
      </c>
      <c r="P32" s="95">
        <v>0.1022798697217302</v>
      </c>
      <c r="Q32" s="95">
        <v>0.11353067573201629</v>
      </c>
      <c r="R32" s="95">
        <v>0.10402653067609423</v>
      </c>
      <c r="S32" s="95">
        <v>9.966374844748721E-2</v>
      </c>
      <c r="T32" s="95">
        <v>0.10755239224990115</v>
      </c>
      <c r="U32" s="95">
        <v>0.13286377220778833</v>
      </c>
      <c r="V32" s="96">
        <v>0.11934957510743481</v>
      </c>
      <c r="W32" s="96">
        <v>9.8984511231921229E-2</v>
      </c>
      <c r="X32" s="96">
        <v>0.10218899585865648</v>
      </c>
      <c r="Y32" s="96">
        <v>0.11230775677827598</v>
      </c>
      <c r="Z32" s="96">
        <v>9.2925375957627926E-2</v>
      </c>
      <c r="AA32" s="96">
        <v>8.459149299528014E-2</v>
      </c>
      <c r="AB32" s="96">
        <v>8.5000000000000006E-2</v>
      </c>
      <c r="AC32" s="96">
        <v>7.8244338458459781E-2</v>
      </c>
      <c r="AD32" s="96">
        <v>6.114852889046437E-2</v>
      </c>
      <c r="AE32" s="97">
        <v>6.3603210910189459E-2</v>
      </c>
      <c r="AF32" s="96">
        <f>'[3]2025 total dep'!P37</f>
        <v>5.6928182907716361E-2</v>
      </c>
      <c r="AG32" s="86" t="str">
        <f>'[3]2025 total dep'!B37</f>
        <v>LINGÜÍSTICA APLICADA</v>
      </c>
    </row>
    <row r="33" spans="2:33">
      <c r="B33" s="92" t="s">
        <v>358</v>
      </c>
      <c r="C33" s="178" t="s">
        <v>359</v>
      </c>
      <c r="D33" s="178"/>
      <c r="E33" s="93" t="s">
        <v>358</v>
      </c>
      <c r="F33" s="94" t="s">
        <v>276</v>
      </c>
      <c r="G33" s="95">
        <v>0</v>
      </c>
      <c r="H33" s="95">
        <v>4.1848523748395379E-2</v>
      </c>
      <c r="I33" s="95">
        <v>4.9364021804966692E-2</v>
      </c>
      <c r="J33" s="95">
        <v>1.368647826637942E-2</v>
      </c>
      <c r="K33" s="95">
        <v>1.2636695018226002E-2</v>
      </c>
      <c r="L33" s="95">
        <v>0.10534486582390774</v>
      </c>
      <c r="M33" s="95">
        <v>6.6426096479416885E-2</v>
      </c>
      <c r="N33" s="95">
        <v>7.7089217477986374E-2</v>
      </c>
      <c r="O33" s="95">
        <v>4.3728056176188954E-2</v>
      </c>
      <c r="P33" s="95">
        <v>3.457069991499008E-2</v>
      </c>
      <c r="Q33" s="95">
        <v>1.6359331276458347E-2</v>
      </c>
      <c r="R33" s="95">
        <v>3.4205088006841015E-3</v>
      </c>
      <c r="S33" s="95">
        <v>2.193705641981504E-2</v>
      </c>
      <c r="T33" s="95">
        <v>2.0541745003829819E-2</v>
      </c>
      <c r="U33" s="95">
        <v>1.9516059340342794E-2</v>
      </c>
      <c r="V33" s="96">
        <v>1.7580238009376126E-2</v>
      </c>
      <c r="W33" s="96">
        <v>1.7597689739193217E-2</v>
      </c>
      <c r="X33" s="96">
        <v>4.738025246411897E-2</v>
      </c>
      <c r="Y33" s="96">
        <v>1.6845196959225987E-2</v>
      </c>
      <c r="Z33" s="96">
        <v>1.7117275280898875E-2</v>
      </c>
      <c r="AA33" s="96">
        <v>1.6099690740403856E-2</v>
      </c>
      <c r="AB33" s="96">
        <v>8.5000000000000006E-2</v>
      </c>
      <c r="AC33" s="96">
        <v>1.8573955640223162E-2</v>
      </c>
      <c r="AD33" s="96">
        <v>2.001516300227445E-2</v>
      </c>
      <c r="AE33" s="97">
        <v>1.7973638663293837E-2</v>
      </c>
      <c r="AF33" s="96">
        <f>'[3]2025 total dep'!P38</f>
        <v>1.6910069177555723E-2</v>
      </c>
      <c r="AG33" s="86" t="str">
        <f>'[3]2025 total dep'!B38</f>
        <v>MÁQUINAS Y MOTORES TÉRMICOS</v>
      </c>
    </row>
    <row r="34" spans="2:33">
      <c r="B34" s="98" t="s">
        <v>360</v>
      </c>
      <c r="C34" s="180" t="s">
        <v>361</v>
      </c>
      <c r="D34" s="180"/>
      <c r="E34" s="93" t="s">
        <v>360</v>
      </c>
      <c r="F34" s="94" t="s">
        <v>277</v>
      </c>
      <c r="G34" s="95">
        <v>0.10133197836896163</v>
      </c>
      <c r="H34" s="95">
        <v>0.15342826373100396</v>
      </c>
      <c r="I34" s="95">
        <v>0.15992319297764365</v>
      </c>
      <c r="J34" s="95">
        <v>0.15472108388391737</v>
      </c>
      <c r="K34" s="95">
        <v>0.15417777623878942</v>
      </c>
      <c r="L34" s="95">
        <v>0.15937564529178189</v>
      </c>
      <c r="M34" s="95">
        <v>0.16469422043010754</v>
      </c>
      <c r="N34" s="95">
        <v>0.1722719707057257</v>
      </c>
      <c r="O34" s="95">
        <v>0.19083548030916453</v>
      </c>
      <c r="P34" s="95">
        <v>0.1778753498349282</v>
      </c>
      <c r="Q34" s="95">
        <v>0.15176783677607397</v>
      </c>
      <c r="R34" s="95">
        <v>0.13169522987995416</v>
      </c>
      <c r="S34" s="95">
        <v>0.13311155774250932</v>
      </c>
      <c r="T34" s="95">
        <v>0.11836286013753612</v>
      </c>
      <c r="U34" s="95">
        <v>9.5830138290277381E-2</v>
      </c>
      <c r="V34" s="96">
        <v>0.14205234024434182</v>
      </c>
      <c r="W34" s="96">
        <v>0.11177644710578842</v>
      </c>
      <c r="X34" s="96">
        <v>0.11457714744821323</v>
      </c>
      <c r="Y34" s="96">
        <v>0.12034096031879858</v>
      </c>
      <c r="Z34" s="96">
        <v>0.10107199612142106</v>
      </c>
      <c r="AA34" s="96">
        <v>0.10714651551883089</v>
      </c>
      <c r="AB34" s="96">
        <v>0.11700000000000001</v>
      </c>
      <c r="AC34" s="96">
        <v>0.13899564857533867</v>
      </c>
      <c r="AD34" s="96">
        <v>8.7332453642614077E-2</v>
      </c>
      <c r="AE34" s="97">
        <v>8.8922205105633798E-2</v>
      </c>
      <c r="AF34" s="96">
        <f>'[3]2025 total dep'!P39</f>
        <v>9.562744400995378E-2</v>
      </c>
      <c r="AG34" s="86" t="str">
        <f>'[3]2025 total dep'!B39</f>
        <v>MATEMÁTICA APLICADA</v>
      </c>
    </row>
    <row r="35" spans="2:33">
      <c r="B35" s="92" t="s">
        <v>362</v>
      </c>
      <c r="C35" s="178" t="s">
        <v>363</v>
      </c>
      <c r="D35" s="178"/>
      <c r="E35" s="93" t="s">
        <v>362</v>
      </c>
      <c r="F35" s="94" t="s">
        <v>411</v>
      </c>
      <c r="G35" s="95">
        <v>5.1028273671877407E-2</v>
      </c>
      <c r="H35" s="95">
        <v>0.12817917370965842</v>
      </c>
      <c r="I35" s="95">
        <v>0.12852975671367997</v>
      </c>
      <c r="J35" s="95">
        <v>6.5402514659951422E-2</v>
      </c>
      <c r="K35" s="95">
        <v>5.4003221571493745E-2</v>
      </c>
      <c r="L35" s="95">
        <v>6.1553949265832894E-2</v>
      </c>
      <c r="M35" s="95">
        <v>7.0706460274019917E-2</v>
      </c>
      <c r="N35" s="95">
        <v>7.1378183708324064E-2</v>
      </c>
      <c r="O35" s="95">
        <v>7.5156276625321747E-2</v>
      </c>
      <c r="P35" s="95">
        <v>8.0235472625827087E-2</v>
      </c>
      <c r="Q35" s="95">
        <v>9.4762795131250924E-2</v>
      </c>
      <c r="R35" s="95">
        <v>4.9611814189627373E-2</v>
      </c>
      <c r="S35" s="95">
        <v>3.1739500984512302E-2</v>
      </c>
      <c r="T35" s="95">
        <v>5.6426922895765626E-2</v>
      </c>
      <c r="U35" s="95">
        <v>2.5493844265864381E-2</v>
      </c>
      <c r="V35" s="96">
        <v>3.1016637729042697E-2</v>
      </c>
      <c r="W35" s="96">
        <v>3.6857256422918948E-2</v>
      </c>
      <c r="X35" s="96">
        <v>8.0798926604208843E-2</v>
      </c>
      <c r="Y35" s="96">
        <v>8.7506554798112229E-2</v>
      </c>
      <c r="Z35" s="96">
        <v>5.7970027247956399E-2</v>
      </c>
      <c r="AA35" s="96">
        <v>7.8098917017313918E-2</v>
      </c>
      <c r="AB35" s="96">
        <v>8.1000000000000003E-2</v>
      </c>
      <c r="AC35" s="96">
        <v>0.11569010293253465</v>
      </c>
      <c r="AD35" s="96">
        <v>7.2139117026630548E-2</v>
      </c>
      <c r="AE35" s="97">
        <v>7.5455719080815914E-2</v>
      </c>
      <c r="AF35" s="96">
        <f>'[3]2025 total dep'!P40</f>
        <v>7.4704381723734781E-2</v>
      </c>
      <c r="AG35" s="86" t="str">
        <f>'[3]2025 total dep'!B40</f>
        <v>MECÁNICA DE LOS MEDIOS CONTINUOS Y TEORÍA DE ESTRUCTURAS</v>
      </c>
    </row>
    <row r="36" spans="2:33">
      <c r="B36" s="98" t="s">
        <v>364</v>
      </c>
      <c r="C36" s="180" t="s">
        <v>365</v>
      </c>
      <c r="D36" s="180"/>
      <c r="E36" s="93" t="s">
        <v>364</v>
      </c>
      <c r="F36" s="94" t="s">
        <v>412</v>
      </c>
      <c r="G36" s="95">
        <v>0</v>
      </c>
      <c r="H36" s="95">
        <v>1.930737693001076E-2</v>
      </c>
      <c r="I36" s="95">
        <v>3.4169403238591328E-2</v>
      </c>
      <c r="J36" s="95">
        <v>2.5280898876404494E-2</v>
      </c>
      <c r="K36" s="95">
        <v>2.4128190913650645E-2</v>
      </c>
      <c r="L36" s="95">
        <v>2.3913756195398532E-2</v>
      </c>
      <c r="M36" s="95">
        <v>1.546444101816033E-2</v>
      </c>
      <c r="N36" s="95">
        <v>1.2064228970202338E-2</v>
      </c>
      <c r="O36" s="95">
        <v>1.4296552705201762E-2</v>
      </c>
      <c r="P36" s="95">
        <v>1.5547029292487675E-2</v>
      </c>
      <c r="Q36" s="95">
        <v>2.2119837333396015E-2</v>
      </c>
      <c r="R36" s="95">
        <v>4.8856053384175408E-3</v>
      </c>
      <c r="S36" s="95">
        <v>3.096545980292156E-2</v>
      </c>
      <c r="T36" s="95">
        <v>3.0793340253932763E-2</v>
      </c>
      <c r="U36" s="95">
        <v>5.293775802995266E-2</v>
      </c>
      <c r="V36" s="96">
        <v>5.0859899328859058E-2</v>
      </c>
      <c r="W36" s="96">
        <v>6.3239913758217137E-2</v>
      </c>
      <c r="X36" s="96">
        <v>7.1192544098676189E-2</v>
      </c>
      <c r="Y36" s="96">
        <v>7.5373555301927145E-2</v>
      </c>
      <c r="Z36" s="96">
        <v>8.750222651975878E-2</v>
      </c>
      <c r="AA36" s="96">
        <v>7.3130827682731214E-2</v>
      </c>
      <c r="AB36" s="96">
        <v>0.09</v>
      </c>
      <c r="AC36" s="96">
        <v>0.14137922247797982</v>
      </c>
      <c r="AD36" s="96">
        <v>8.1923968982370907E-2</v>
      </c>
      <c r="AE36" s="97">
        <v>6.4048906654126492E-2</v>
      </c>
      <c r="AF36" s="96">
        <f>'[3]2025 total dep'!P41</f>
        <v>5.3535119201954175E-2</v>
      </c>
      <c r="AG36" s="86" t="str">
        <f>'[3]2025 total dep'!B41</f>
        <v>ORGANIZACIÓN DE EMPRESAS</v>
      </c>
    </row>
    <row r="37" spans="2:33">
      <c r="B37" s="92" t="s">
        <v>366</v>
      </c>
      <c r="C37" s="178" t="s">
        <v>280</v>
      </c>
      <c r="D37" s="178"/>
      <c r="E37" s="93" t="s">
        <v>366</v>
      </c>
      <c r="F37" s="94" t="s">
        <v>280</v>
      </c>
      <c r="G37" s="95">
        <v>0.15849486887115166</v>
      </c>
      <c r="H37" s="95">
        <v>0.21098901098901099</v>
      </c>
      <c r="I37" s="95">
        <v>0.21597300337457817</v>
      </c>
      <c r="J37" s="95">
        <v>0.17339149400218101</v>
      </c>
      <c r="K37" s="95">
        <v>0.175303197353914</v>
      </c>
      <c r="L37" s="95">
        <v>0.18288770053475936</v>
      </c>
      <c r="M37" s="95">
        <v>0.1900600764609503</v>
      </c>
      <c r="N37" s="95">
        <v>0.15400100654252641</v>
      </c>
      <c r="O37" s="95">
        <v>0.14573643410852713</v>
      </c>
      <c r="P37" s="95">
        <v>0.11602051282051283</v>
      </c>
      <c r="Q37" s="95">
        <v>0.2249876733766373</v>
      </c>
      <c r="R37" s="95">
        <v>0.18412698412698414</v>
      </c>
      <c r="S37" s="95">
        <v>0.15418610360913332</v>
      </c>
      <c r="T37" s="95">
        <v>0.15832791856183667</v>
      </c>
      <c r="U37" s="95">
        <v>3.0593068484769025E-2</v>
      </c>
      <c r="V37" s="96">
        <v>7.3514045116479201E-2</v>
      </c>
      <c r="W37" s="96">
        <v>8.8082901554404153E-2</v>
      </c>
      <c r="X37" s="96">
        <v>7.6433654248639599E-2</v>
      </c>
      <c r="Y37" s="96">
        <v>7.8086803469903751E-2</v>
      </c>
      <c r="Z37" s="96">
        <v>6.9098200737047477E-2</v>
      </c>
      <c r="AA37" s="96">
        <v>7.7642924277716477E-2</v>
      </c>
      <c r="AB37" s="96">
        <v>8.1000000000000003E-2</v>
      </c>
      <c r="AC37" s="96">
        <v>9.4167606343417865E-2</v>
      </c>
      <c r="AD37" s="96">
        <v>5.9404372161791112E-2</v>
      </c>
      <c r="AE37" s="97">
        <v>6.1531053117350416E-2</v>
      </c>
      <c r="AF37" s="96">
        <f>'[3]2025 total dep'!P42</f>
        <v>5.948289536297785E-2</v>
      </c>
      <c r="AG37" s="86" t="str">
        <f>'[3]2025 total dep'!B42</f>
        <v>PINTURA</v>
      </c>
    </row>
    <row r="38" spans="2:33">
      <c r="B38" s="98" t="s">
        <v>367</v>
      </c>
      <c r="C38" s="180" t="s">
        <v>368</v>
      </c>
      <c r="D38" s="180"/>
      <c r="E38" s="93" t="s">
        <v>367</v>
      </c>
      <c r="F38" s="94" t="s">
        <v>281</v>
      </c>
      <c r="G38" s="95">
        <v>9.4925171598964769E-2</v>
      </c>
      <c r="H38" s="95">
        <v>4.5980421239988134E-2</v>
      </c>
      <c r="I38" s="95">
        <v>8.5102040816326538E-2</v>
      </c>
      <c r="J38" s="95">
        <v>6.9099274583557233E-2</v>
      </c>
      <c r="K38" s="95">
        <v>6.3260003996986877E-2</v>
      </c>
      <c r="L38" s="95">
        <v>7.4293475592793201E-2</v>
      </c>
      <c r="M38" s="95">
        <v>6.5429473750039088E-2</v>
      </c>
      <c r="N38" s="95">
        <v>6.6929259935312388E-2</v>
      </c>
      <c r="O38" s="95">
        <v>7.5490439533151238E-2</v>
      </c>
      <c r="P38" s="95">
        <v>9.7750455988650939E-2</v>
      </c>
      <c r="Q38" s="95">
        <v>6.3650349650349644E-2</v>
      </c>
      <c r="R38" s="95">
        <v>7.830981319846643E-2</v>
      </c>
      <c r="S38" s="95">
        <v>3.6477331943720687E-2</v>
      </c>
      <c r="T38" s="95">
        <v>3.561308853782557E-2</v>
      </c>
      <c r="U38" s="95">
        <v>4.654287808453457E-2</v>
      </c>
      <c r="V38" s="96">
        <v>8.7991083867372533E-2</v>
      </c>
      <c r="W38" s="96">
        <v>8.0907396696870373E-2</v>
      </c>
      <c r="X38" s="96">
        <v>8.8847826923817222E-2</v>
      </c>
      <c r="Y38" s="96">
        <v>0.10445285022231071</v>
      </c>
      <c r="Z38" s="96">
        <v>6.3385697022959459E-2</v>
      </c>
      <c r="AA38" s="96">
        <v>9.0241267554915378E-2</v>
      </c>
      <c r="AB38" s="96">
        <v>9.1999999999999998E-2</v>
      </c>
      <c r="AC38" s="96">
        <v>0.19345856252710383</v>
      </c>
      <c r="AD38" s="96">
        <v>7.6298986585437295E-2</v>
      </c>
      <c r="AE38" s="97">
        <v>9.422256688639008E-2</v>
      </c>
      <c r="AF38" s="96">
        <f>'[3]2025 total dep'!P43</f>
        <v>8.8000879459132639E-2</v>
      </c>
      <c r="AG38" s="86" t="str">
        <f>'[3]2025 total dep'!B43</f>
        <v>PRODUCCIÓN VEGETAL</v>
      </c>
    </row>
    <row r="39" spans="2:33">
      <c r="B39" s="92" t="s">
        <v>369</v>
      </c>
      <c r="C39" s="178" t="s">
        <v>370</v>
      </c>
      <c r="D39" s="178"/>
      <c r="E39" s="93" t="s">
        <v>369</v>
      </c>
      <c r="F39" s="94" t="s">
        <v>287</v>
      </c>
      <c r="G39" s="95">
        <v>0.19387755102040816</v>
      </c>
      <c r="H39" s="95">
        <v>9.7095677513355988E-2</v>
      </c>
      <c r="I39" s="95">
        <v>7.3109578377595533E-2</v>
      </c>
      <c r="J39" s="95">
        <v>8.0684596577017112E-2</v>
      </c>
      <c r="K39" s="95">
        <v>6.1188118811881187E-2</v>
      </c>
      <c r="L39" s="95">
        <v>0</v>
      </c>
      <c r="M39" s="95">
        <v>0</v>
      </c>
      <c r="N39" s="95">
        <v>0</v>
      </c>
      <c r="O39" s="95">
        <v>0</v>
      </c>
      <c r="P39" s="95">
        <v>0</v>
      </c>
      <c r="Q39" s="95">
        <v>0</v>
      </c>
      <c r="R39" s="95">
        <v>0</v>
      </c>
      <c r="S39" s="95">
        <v>0</v>
      </c>
      <c r="T39" s="95">
        <v>0</v>
      </c>
      <c r="U39" s="95">
        <v>0</v>
      </c>
      <c r="V39" s="96">
        <v>1.1413306681719894E-2</v>
      </c>
      <c r="W39" s="96">
        <v>4.0210811566933909E-2</v>
      </c>
      <c r="X39" s="96">
        <v>7.2646411041333958E-2</v>
      </c>
      <c r="Y39" s="96">
        <v>8.3754978451798259E-2</v>
      </c>
      <c r="Z39" s="96">
        <v>0.10818508698080993</v>
      </c>
      <c r="AA39" s="96">
        <v>0.12625276584667447</v>
      </c>
      <c r="AB39" s="96">
        <v>0.128</v>
      </c>
      <c r="AC39" s="96">
        <v>0.14523216864878152</v>
      </c>
      <c r="AD39" s="96">
        <v>0.12037305822894104</v>
      </c>
      <c r="AE39" s="97">
        <v>0.11102746693794507</v>
      </c>
      <c r="AF39" s="96">
        <f>'[3]2025 total dep'!P44</f>
        <v>0.10776309205628577</v>
      </c>
      <c r="AG39" s="86" t="str">
        <f>'[3]2025 total dep'!B44</f>
        <v>PROYECTOS ARQUITECTÓNICOS</v>
      </c>
    </row>
    <row r="40" spans="2:33">
      <c r="B40" s="98" t="s">
        <v>371</v>
      </c>
      <c r="C40" s="180" t="s">
        <v>372</v>
      </c>
      <c r="D40" s="180"/>
      <c r="E40" s="93" t="s">
        <v>371</v>
      </c>
      <c r="F40" s="94" t="s">
        <v>294</v>
      </c>
      <c r="G40" s="95">
        <v>3.8920601971977165E-2</v>
      </c>
      <c r="H40" s="95">
        <v>2.3912074855190854E-2</v>
      </c>
      <c r="I40" s="95">
        <v>2.036956205441583E-2</v>
      </c>
      <c r="J40" s="95">
        <v>1.8488529014844803E-2</v>
      </c>
      <c r="K40" s="95">
        <v>2.0671311688687157E-2</v>
      </c>
      <c r="L40" s="95">
        <v>1.8230200385186492E-2</v>
      </c>
      <c r="M40" s="95">
        <v>1.001763668430335E-2</v>
      </c>
      <c r="N40" s="95">
        <v>0</v>
      </c>
      <c r="O40" s="95">
        <v>7.0500414708321813E-3</v>
      </c>
      <c r="P40" s="95">
        <v>6.6074443873430739E-3</v>
      </c>
      <c r="Q40" s="95">
        <v>0</v>
      </c>
      <c r="R40" s="95">
        <v>0</v>
      </c>
      <c r="S40" s="95">
        <v>0</v>
      </c>
      <c r="T40" s="95">
        <v>2.4445229106119454E-3</v>
      </c>
      <c r="U40" s="95">
        <v>2.6101759031586909E-2</v>
      </c>
      <c r="V40" s="96">
        <v>4.5047646549234759E-2</v>
      </c>
      <c r="W40" s="96">
        <v>4.6581236554110936E-2</v>
      </c>
      <c r="X40" s="96">
        <v>5.1564144264804365E-2</v>
      </c>
      <c r="Y40" s="96">
        <v>6.3856045550645821E-2</v>
      </c>
      <c r="Z40" s="96">
        <v>6.156552330694811E-2</v>
      </c>
      <c r="AA40" s="96">
        <v>4.1542040545031571E-2</v>
      </c>
      <c r="AB40" s="96">
        <v>4.2999999999999997E-2</v>
      </c>
      <c r="AC40" s="96">
        <v>9.3185920577617334E-2</v>
      </c>
      <c r="AD40" s="96">
        <v>8.0238547031715901E-2</v>
      </c>
      <c r="AE40" s="97">
        <v>7.2752468387320288E-2</v>
      </c>
      <c r="AF40" s="96">
        <f>'[3]2025 total dep'!P45</f>
        <v>5.0216450216450215E-2</v>
      </c>
      <c r="AG40" s="86" t="str">
        <f>'[3]2025 total dep'!B45</f>
        <v>PROYECTOS DE INGENIERÍA</v>
      </c>
    </row>
    <row r="41" spans="2:33">
      <c r="B41" s="92" t="s">
        <v>373</v>
      </c>
      <c r="C41" s="178" t="s">
        <v>282</v>
      </c>
      <c r="D41" s="178"/>
      <c r="E41" s="93" t="s">
        <v>373</v>
      </c>
      <c r="F41" s="94" t="s">
        <v>282</v>
      </c>
      <c r="G41" s="95">
        <v>1</v>
      </c>
      <c r="H41" s="95">
        <v>5.9885867740852639E-2</v>
      </c>
      <c r="I41" s="95">
        <v>5.6618771018037292E-2</v>
      </c>
      <c r="J41" s="95">
        <v>4.076596838452641E-2</v>
      </c>
      <c r="K41" s="95">
        <v>3.9312889093843673E-2</v>
      </c>
      <c r="L41" s="95">
        <v>3.6594604044053375E-2</v>
      </c>
      <c r="M41" s="95">
        <v>3.8459823419245517E-2</v>
      </c>
      <c r="N41" s="95">
        <v>4.7502131287297529E-2</v>
      </c>
      <c r="O41" s="95">
        <v>8.1551583128870189E-2</v>
      </c>
      <c r="P41" s="95">
        <v>6.8831318364997118E-2</v>
      </c>
      <c r="Q41" s="95">
        <v>4.4002838892831797E-2</v>
      </c>
      <c r="R41" s="95">
        <v>5.5868292268959861E-2</v>
      </c>
      <c r="S41" s="95">
        <v>2.8184625128651733E-2</v>
      </c>
      <c r="T41" s="95">
        <v>6.4954033851705464E-2</v>
      </c>
      <c r="U41" s="95">
        <v>6.976825719594712E-2</v>
      </c>
      <c r="V41" s="96">
        <v>0.10864708988262052</v>
      </c>
      <c r="W41" s="96">
        <v>7.5876989646113419E-2</v>
      </c>
      <c r="X41" s="96">
        <v>0.11586342022890732</v>
      </c>
      <c r="Y41" s="96">
        <v>0.10710072595281307</v>
      </c>
      <c r="Z41" s="96">
        <v>0.12274167804020449</v>
      </c>
      <c r="AA41" s="96">
        <v>0.14344415390362344</v>
      </c>
      <c r="AB41" s="96">
        <v>0.14699999999999999</v>
      </c>
      <c r="AC41" s="96">
        <v>0.18749604605554501</v>
      </c>
      <c r="AD41" s="96">
        <v>9.3655410983136136E-2</v>
      </c>
      <c r="AE41" s="97">
        <v>6.8704810901001112E-2</v>
      </c>
      <c r="AF41" s="96">
        <f>'[3]2025 total dep'!P46</f>
        <v>6.8394433241876301E-2</v>
      </c>
      <c r="AG41" s="86" t="str">
        <f>'[3]2025 total dep'!B46</f>
        <v>QUÍMICA</v>
      </c>
    </row>
    <row r="42" spans="2:33">
      <c r="B42" s="98" t="s">
        <v>374</v>
      </c>
      <c r="C42" s="180" t="s">
        <v>375</v>
      </c>
      <c r="D42" s="180"/>
      <c r="E42" s="93" t="s">
        <v>374</v>
      </c>
      <c r="F42" s="94" t="s">
        <v>283</v>
      </c>
      <c r="G42" s="95">
        <v>0.97482587899639173</v>
      </c>
      <c r="H42" s="95">
        <v>0.10588927773462212</v>
      </c>
      <c r="I42" s="95">
        <v>9.8755967247320664E-2</v>
      </c>
      <c r="J42" s="95">
        <v>0.10554775704884381</v>
      </c>
      <c r="K42" s="95">
        <v>0.11098727286103142</v>
      </c>
      <c r="L42" s="95">
        <v>0.12661281374931549</v>
      </c>
      <c r="M42" s="95">
        <v>0.10651846367662912</v>
      </c>
      <c r="N42" s="95">
        <v>9.6929066174165565E-2</v>
      </c>
      <c r="O42" s="95">
        <v>9.1256208374289952E-2</v>
      </c>
      <c r="P42" s="95">
        <v>9.2849367150307907E-2</v>
      </c>
      <c r="Q42" s="95">
        <v>9.7286003817045996E-2</v>
      </c>
      <c r="R42" s="95">
        <v>7.9841881370896525E-2</v>
      </c>
      <c r="S42" s="95">
        <v>0.10702744059106324</v>
      </c>
      <c r="T42" s="95">
        <v>8.8171898565680126E-2</v>
      </c>
      <c r="U42" s="95">
        <v>0.10633349049190634</v>
      </c>
      <c r="V42" s="96">
        <v>9.7369145212177072E-2</v>
      </c>
      <c r="W42" s="96">
        <v>0.10879626628638102</v>
      </c>
      <c r="X42" s="96">
        <v>0.1235500856109273</v>
      </c>
      <c r="Y42" s="96">
        <v>0.10951381536994731</v>
      </c>
      <c r="Z42" s="96">
        <v>0.10710539882317388</v>
      </c>
      <c r="AA42" s="96">
        <v>9.6786758645606333E-2</v>
      </c>
      <c r="AB42" s="96">
        <v>0.1</v>
      </c>
      <c r="AC42" s="96">
        <v>0.12205725203199379</v>
      </c>
      <c r="AD42" s="96">
        <v>8.0820441232340542E-2</v>
      </c>
      <c r="AE42" s="97">
        <v>7.5940813937474178E-2</v>
      </c>
      <c r="AF42" s="96">
        <f>'[3]2025 total dep'!P47</f>
        <v>7.1518361386092855E-2</v>
      </c>
      <c r="AG42" s="86" t="str">
        <f>'[3]2025 total dep'!B47</f>
        <v>SISTEMAS INFORMÁTICOS Y COMPUTACIÓN</v>
      </c>
    </row>
    <row r="43" spans="2:33">
      <c r="B43" s="92" t="s">
        <v>376</v>
      </c>
      <c r="C43" s="178" t="s">
        <v>377</v>
      </c>
      <c r="D43" s="178"/>
      <c r="E43" s="93" t="s">
        <v>376</v>
      </c>
      <c r="F43" s="94" t="s">
        <v>284</v>
      </c>
      <c r="G43" s="95">
        <v>5.6232939035486804E-2</v>
      </c>
      <c r="H43" s="95">
        <v>5.9866962305986697E-2</v>
      </c>
      <c r="I43" s="95">
        <v>2.3368503321610001E-2</v>
      </c>
      <c r="J43" s="95">
        <v>2.6737967914438502E-2</v>
      </c>
      <c r="K43" s="95">
        <v>2.8936782452946532E-2</v>
      </c>
      <c r="L43" s="95">
        <v>3.1117760851166729E-2</v>
      </c>
      <c r="M43" s="95">
        <v>2.5080401579906333E-2</v>
      </c>
      <c r="N43" s="95">
        <v>2.4304107909258126E-2</v>
      </c>
      <c r="O43" s="95">
        <v>2.0983262378258587E-2</v>
      </c>
      <c r="P43" s="95">
        <v>9.5667121095370771E-3</v>
      </c>
      <c r="Q43" s="95">
        <v>2.0880847102629743E-2</v>
      </c>
      <c r="R43" s="95">
        <v>1.8795707743831592E-2</v>
      </c>
      <c r="S43" s="95">
        <v>6.8932446202721338E-3</v>
      </c>
      <c r="T43" s="95">
        <v>0</v>
      </c>
      <c r="U43" s="95">
        <v>2.6976289261543804E-2</v>
      </c>
      <c r="V43" s="96">
        <v>2.1876035797149487E-2</v>
      </c>
      <c r="W43" s="96">
        <v>1.8716432485216733E-2</v>
      </c>
      <c r="X43" s="96">
        <v>3.7926542276012776E-2</v>
      </c>
      <c r="Y43" s="96">
        <v>2.9257175707305055E-2</v>
      </c>
      <c r="Z43" s="96">
        <v>4.4338264443841681E-2</v>
      </c>
      <c r="AA43" s="96">
        <v>4.0288469672616532E-2</v>
      </c>
      <c r="AB43" s="96">
        <v>4.1000000000000002E-2</v>
      </c>
      <c r="AC43" s="96">
        <v>8.6831558919969229E-2</v>
      </c>
      <c r="AD43" s="96">
        <v>4.0868004896781877E-2</v>
      </c>
      <c r="AE43" s="97">
        <v>2.8822459765817519E-2</v>
      </c>
      <c r="AF43" s="96">
        <f>'[3]2025 total dep'!P48</f>
        <v>2.5738185457925215E-2</v>
      </c>
      <c r="AG43" s="86" t="str">
        <f>'[3]2025 total dep'!B48</f>
        <v>TECNOLOGÍA DE ALIMENTOS</v>
      </c>
    </row>
    <row r="44" spans="2:33">
      <c r="B44" s="98" t="s">
        <v>378</v>
      </c>
      <c r="C44" s="180" t="s">
        <v>379</v>
      </c>
      <c r="D44" s="180"/>
      <c r="E44" s="93" t="s">
        <v>378</v>
      </c>
      <c r="F44" s="94" t="s">
        <v>292</v>
      </c>
      <c r="G44" s="95">
        <v>3.2060027285129605E-2</v>
      </c>
      <c r="H44" s="95">
        <v>7.9328404189772023E-2</v>
      </c>
      <c r="I44" s="95">
        <v>0.11514812744550026</v>
      </c>
      <c r="J44" s="95">
        <v>5.3509885724650832E-2</v>
      </c>
      <c r="K44" s="95">
        <v>8.326878388845857E-2</v>
      </c>
      <c r="L44" s="95">
        <v>2.8669904433651892E-2</v>
      </c>
      <c r="M44" s="95">
        <v>2.8258184064237184E-2</v>
      </c>
      <c r="N44" s="95">
        <v>2.6893698281349458E-2</v>
      </c>
      <c r="O44" s="95">
        <v>4.5940235436160583E-2</v>
      </c>
      <c r="P44" s="95">
        <v>6.2548108825481091E-2</v>
      </c>
      <c r="Q44" s="95">
        <v>7.9236564540431959E-2</v>
      </c>
      <c r="R44" s="95">
        <v>7.7782491868194026E-2</v>
      </c>
      <c r="S44" s="95">
        <v>3.382302699009225E-2</v>
      </c>
      <c r="T44" s="95">
        <v>2.650020611271421E-3</v>
      </c>
      <c r="U44" s="95">
        <v>9.3517173153615477E-2</v>
      </c>
      <c r="V44" s="96">
        <v>0.10884553322575913</v>
      </c>
      <c r="W44" s="96">
        <v>9.0004205804009543E-2</v>
      </c>
      <c r="X44" s="96">
        <v>7.6360444704505565E-2</v>
      </c>
      <c r="Y44" s="96">
        <v>8.6948520955053593E-2</v>
      </c>
      <c r="Z44" s="96">
        <v>8.8260221527310986E-2</v>
      </c>
      <c r="AA44" s="96">
        <v>9.7737819025522046E-2</v>
      </c>
      <c r="AB44" s="96">
        <v>8.3000000000000004E-2</v>
      </c>
      <c r="AC44" s="96">
        <v>0.16026129307758005</v>
      </c>
      <c r="AD44" s="96">
        <v>0.10402826855123674</v>
      </c>
      <c r="AE44" s="97">
        <v>6.5773280459455769E-2</v>
      </c>
      <c r="AF44" s="96">
        <f>'[3]2025 total dep'!P49</f>
        <v>5.5658627087198514E-2</v>
      </c>
      <c r="AG44" s="86" t="str">
        <f>'[3]2025 total dep'!B49</f>
        <v>TERMODINÁMICA APLICADA</v>
      </c>
    </row>
    <row r="45" spans="2:33">
      <c r="B45" s="92" t="s">
        <v>380</v>
      </c>
      <c r="C45" s="178" t="s">
        <v>381</v>
      </c>
      <c r="D45" s="178"/>
      <c r="E45" s="93" t="s">
        <v>380</v>
      </c>
      <c r="F45" s="94" t="s">
        <v>285</v>
      </c>
      <c r="G45" s="95">
        <v>6.748297657943754E-2</v>
      </c>
      <c r="H45" s="95">
        <v>5.6662380812954313E-2</v>
      </c>
      <c r="I45" s="95">
        <v>3.7280751514601439E-2</v>
      </c>
      <c r="J45" s="95">
        <v>1.8228029069536553E-2</v>
      </c>
      <c r="K45" s="95">
        <v>2.4920443608175014E-2</v>
      </c>
      <c r="L45" s="95">
        <v>1.2237315289826665E-2</v>
      </c>
      <c r="M45" s="95">
        <v>1.7455745717391478E-2</v>
      </c>
      <c r="N45" s="95">
        <v>2.8659091675376787E-2</v>
      </c>
      <c r="O45" s="95">
        <v>2.8357257035829038E-2</v>
      </c>
      <c r="P45" s="95">
        <v>1.6920072959354601E-3</v>
      </c>
      <c r="Q45" s="95">
        <v>4.3971230252206409E-3</v>
      </c>
      <c r="R45" s="95">
        <v>1.6526742563400303E-2</v>
      </c>
      <c r="S45" s="95">
        <v>1.4326508411360194E-2</v>
      </c>
      <c r="T45" s="95">
        <v>2.038103891584666E-2</v>
      </c>
      <c r="U45" s="95">
        <v>5.6751057181658585E-2</v>
      </c>
      <c r="V45" s="96">
        <v>5.0023511861328668E-2</v>
      </c>
      <c r="W45" s="96">
        <v>5.0931568866446113E-2</v>
      </c>
      <c r="X45" s="96">
        <v>4.3380088949709204E-2</v>
      </c>
      <c r="Y45" s="96">
        <v>7.055858882822344E-2</v>
      </c>
      <c r="Z45" s="96">
        <v>5.1791169119688965E-2</v>
      </c>
      <c r="AA45" s="96">
        <v>6.7985573829370122E-2</v>
      </c>
      <c r="AB45" s="96">
        <v>0.08</v>
      </c>
      <c r="AC45" s="96">
        <v>0.10418443691662808</v>
      </c>
      <c r="AD45" s="96">
        <v>8.1588555249236278E-2</v>
      </c>
      <c r="AE45" s="97">
        <v>7.9721750770922487E-2</v>
      </c>
      <c r="AF45" s="96">
        <f>'[3]2025 total dep'!P50</f>
        <v>9.5941425235119615E-2</v>
      </c>
      <c r="AG45" s="86" t="str">
        <f>'[3]2025 total dep'!B50</f>
        <v>URBANISMO</v>
      </c>
    </row>
    <row r="46" spans="2:33">
      <c r="C46" s="182" t="s">
        <v>248</v>
      </c>
      <c r="D46" s="182"/>
      <c r="E46" s="182"/>
      <c r="F46" s="182"/>
      <c r="G46" s="96">
        <v>7.9530400621259892E-2</v>
      </c>
      <c r="H46" s="96">
        <v>7.8918277468543768E-2</v>
      </c>
      <c r="I46" s="96">
        <v>7.8927157460387642E-2</v>
      </c>
      <c r="J46" s="96">
        <v>7.8977099271684753E-2</v>
      </c>
      <c r="K46" s="96">
        <v>7.2985186540684574E-2</v>
      </c>
      <c r="L46" s="96">
        <v>7.3988476470948555E-2</v>
      </c>
      <c r="M46" s="96">
        <v>6.8712949080170366E-2</v>
      </c>
      <c r="N46" s="96">
        <v>6.898224541676877E-2</v>
      </c>
      <c r="O46" s="96">
        <v>7.3383393638982497E-2</v>
      </c>
      <c r="P46" s="96">
        <v>6.6560148573973257E-2</v>
      </c>
      <c r="Q46" s="96">
        <v>6.2322847119865278E-2</v>
      </c>
      <c r="R46" s="96">
        <v>5.1283728958788077E-2</v>
      </c>
      <c r="S46" s="96">
        <v>4.8075460384281253E-2</v>
      </c>
      <c r="T46" s="96">
        <v>4.1968314913944711E-2</v>
      </c>
      <c r="U46" s="96">
        <v>4.6257829036104876E-2</v>
      </c>
      <c r="V46" s="96">
        <v>6.4127270631443967E-2</v>
      </c>
      <c r="W46" s="96">
        <v>6.1095278963001508E-2</v>
      </c>
      <c r="X46" s="96">
        <v>7.0910234461015659E-2</v>
      </c>
      <c r="Y46" s="96">
        <v>7.4015243055496949E-2</v>
      </c>
      <c r="Z46" s="96">
        <v>6.9837081955766322E-2</v>
      </c>
      <c r="AA46" s="96">
        <v>6.6037311665615869E-2</v>
      </c>
      <c r="AB46" s="96">
        <v>7.2999999999999995E-2</v>
      </c>
      <c r="AC46" s="96">
        <v>0.10430657364815393</v>
      </c>
      <c r="AD46" s="96">
        <v>6.2E-2</v>
      </c>
      <c r="AE46" s="101">
        <v>5.8256796249333199E-2</v>
      </c>
      <c r="AF46" s="102">
        <f>'[3]2025 total dep'!P52</f>
        <v>5.6509640909413454E-2</v>
      </c>
      <c r="AG46" s="103" t="s">
        <v>248</v>
      </c>
    </row>
    <row r="74" spans="22:29">
      <c r="V74" s="86" t="s">
        <v>413</v>
      </c>
    </row>
    <row r="75" spans="22:29">
      <c r="W75" s="86" t="s">
        <v>414</v>
      </c>
      <c r="X75" s="86" t="s">
        <v>415</v>
      </c>
      <c r="Y75" s="86" t="s">
        <v>416</v>
      </c>
      <c r="Z75" s="86" t="s">
        <v>417</v>
      </c>
      <c r="AA75" s="86" t="s">
        <v>418</v>
      </c>
      <c r="AB75" s="86" t="s">
        <v>419</v>
      </c>
      <c r="AC75" s="86" t="s">
        <v>6</v>
      </c>
    </row>
    <row r="76" spans="22:29">
      <c r="V76" s="86">
        <v>2010</v>
      </c>
      <c r="W76" s="86">
        <v>914.73500000000001</v>
      </c>
      <c r="X76" s="86">
        <v>197.27500000000001</v>
      </c>
      <c r="Y76" s="86">
        <v>9020.5399999999972</v>
      </c>
      <c r="Z76" s="96">
        <v>9.0276879956180847E-2</v>
      </c>
      <c r="AA76" s="96">
        <v>1.946943266995969E-2</v>
      </c>
      <c r="AB76" s="102">
        <v>0.89025368737385946</v>
      </c>
      <c r="AC76" s="86">
        <v>10132.549999999997</v>
      </c>
    </row>
    <row r="77" spans="22:29">
      <c r="V77" s="86">
        <v>2011</v>
      </c>
      <c r="W77" s="86">
        <v>1250.79</v>
      </c>
      <c r="X77" s="86">
        <v>499.69300000000004</v>
      </c>
      <c r="Y77" s="86">
        <v>13886.817000000003</v>
      </c>
      <c r="Z77" s="96">
        <v>7.9987593766187248E-2</v>
      </c>
      <c r="AA77" s="96">
        <v>3.1955196869024705E-2</v>
      </c>
      <c r="AB77" s="102">
        <v>0.88805720936478816</v>
      </c>
      <c r="AC77" s="86">
        <v>15637.300000000001</v>
      </c>
    </row>
    <row r="78" spans="22:29">
      <c r="V78" s="86">
        <v>2012</v>
      </c>
      <c r="W78" s="86">
        <v>1417.2149999999999</v>
      </c>
      <c r="X78" s="86">
        <v>792.99</v>
      </c>
      <c r="Y78" s="86">
        <v>19264.214999999993</v>
      </c>
      <c r="Z78" s="96">
        <v>6.5995496036679938E-2</v>
      </c>
      <c r="AA78" s="96">
        <v>3.6927190583028562E-2</v>
      </c>
      <c r="AB78" s="102">
        <v>0.8970773133802914</v>
      </c>
      <c r="AC78" s="86">
        <v>21474.419999999995</v>
      </c>
    </row>
    <row r="79" spans="22:29">
      <c r="V79" s="86">
        <v>2013</v>
      </c>
      <c r="W79" s="86">
        <v>1398.6350000000002</v>
      </c>
      <c r="X79" s="86">
        <v>968.58</v>
      </c>
      <c r="Y79" s="86">
        <v>23870.254999999997</v>
      </c>
      <c r="Z79" s="96">
        <v>5.3306778435573257E-2</v>
      </c>
      <c r="AA79" s="96">
        <v>3.6915906907182751E-2</v>
      </c>
      <c r="AB79" s="102">
        <v>0.90977731465724399</v>
      </c>
      <c r="AC79" s="86">
        <v>26237.469999999998</v>
      </c>
    </row>
    <row r="80" spans="22:29">
      <c r="V80" s="86">
        <v>2014</v>
      </c>
      <c r="W80" s="86">
        <v>1438.2500000000002</v>
      </c>
      <c r="X80" s="86">
        <v>1252.0700000000002</v>
      </c>
      <c r="Y80" s="86">
        <v>26717.556999999997</v>
      </c>
      <c r="Z80" s="96">
        <v>4.8906964620397467E-2</v>
      </c>
      <c r="AA80" s="96">
        <v>4.2576007781860631E-2</v>
      </c>
      <c r="AB80" s="102">
        <v>0.90851702759774189</v>
      </c>
      <c r="AC80" s="86">
        <v>29407.876999999997</v>
      </c>
    </row>
    <row r="81" spans="22:29">
      <c r="V81" s="86">
        <v>2015</v>
      </c>
      <c r="W81" s="86">
        <v>1788.8600000000004</v>
      </c>
      <c r="X81" s="86">
        <v>1506.7</v>
      </c>
      <c r="Y81" s="86">
        <v>19537.46</v>
      </c>
      <c r="Z81" s="96">
        <v>7.8345391029718631E-2</v>
      </c>
      <c r="AA81" s="96">
        <v>6.5987836199857472E-2</v>
      </c>
      <c r="AB81" s="102">
        <v>0.85566782388084373</v>
      </c>
      <c r="AC81" s="86">
        <v>22832.995999999988</v>
      </c>
    </row>
    <row r="82" spans="22:29">
      <c r="V82" s="86">
        <v>2016</v>
      </c>
      <c r="W82" s="86">
        <v>2035.33</v>
      </c>
      <c r="X82" s="86">
        <v>1706.7999999999997</v>
      </c>
      <c r="Y82" s="86">
        <v>22911.07</v>
      </c>
      <c r="Z82" s="96">
        <v>7.6349688648810865E-2</v>
      </c>
      <c r="AA82" s="96">
        <v>6.4025808387726008E-2</v>
      </c>
      <c r="AB82" s="102">
        <v>0.85944444444444446</v>
      </c>
      <c r="AC82" s="86">
        <v>26658</v>
      </c>
    </row>
    <row r="83" spans="22:29">
      <c r="V83" s="86">
        <v>2017</v>
      </c>
      <c r="W83" s="86">
        <v>2259.37</v>
      </c>
      <c r="X83" s="86">
        <v>1855.5500000000011</v>
      </c>
      <c r="Y83" s="86">
        <v>21991.49</v>
      </c>
      <c r="Z83" s="96">
        <v>8.652065107711869E-2</v>
      </c>
      <c r="AA83" s="96">
        <v>7.1056707890317955E-2</v>
      </c>
      <c r="AB83" s="102">
        <v>0.84214539139492206</v>
      </c>
      <c r="AC83" s="86">
        <v>26113.649999999994</v>
      </c>
    </row>
    <row r="84" spans="22:29">
      <c r="V84" s="86">
        <v>2018</v>
      </c>
      <c r="W84" s="86">
        <v>2335.2800000000002</v>
      </c>
      <c r="X84" s="86">
        <v>1892.7500000000002</v>
      </c>
      <c r="Y84" s="86">
        <v>22012.069999999992</v>
      </c>
      <c r="Z84" s="96">
        <v>8.8928492547657709E-2</v>
      </c>
      <c r="AA84" s="96">
        <v>7.2076754937129214E-2</v>
      </c>
      <c r="AB84" s="102">
        <v>0.83822933564862412</v>
      </c>
      <c r="AC84" s="86">
        <v>26260.199999999993</v>
      </c>
    </row>
    <row r="85" spans="22:29">
      <c r="V85" s="86">
        <v>2019</v>
      </c>
      <c r="W85" s="86">
        <v>2120.73</v>
      </c>
      <c r="X85" s="86">
        <v>1988.0499999999997</v>
      </c>
      <c r="Y85" s="86">
        <v>22594.089999999997</v>
      </c>
      <c r="Z85" s="96">
        <v>7.9303787883037241E-2</v>
      </c>
      <c r="AA85" s="96">
        <v>7.4342276244911978E-2</v>
      </c>
      <c r="AB85" s="102">
        <v>0.84489629550685508</v>
      </c>
      <c r="AC85" s="86">
        <v>26741.850000000006</v>
      </c>
    </row>
    <row r="86" spans="22:29">
      <c r="V86" s="86">
        <v>2020</v>
      </c>
      <c r="W86" s="86">
        <v>2012.75</v>
      </c>
      <c r="X86" s="86">
        <v>1861.65</v>
      </c>
      <c r="Y86" s="86">
        <v>22617.73</v>
      </c>
      <c r="Z86" s="96">
        <v>7.5947241618069622E-2</v>
      </c>
      <c r="AA86" s="96">
        <v>7.0245774367546546E-2</v>
      </c>
      <c r="AB86" s="102">
        <v>0.85343644524270867</v>
      </c>
      <c r="AC86" s="86">
        <v>26501.949999999997</v>
      </c>
    </row>
    <row r="87" spans="22:29">
      <c r="V87" s="86">
        <v>2021</v>
      </c>
      <c r="W87" s="86">
        <v>2052.48</v>
      </c>
      <c r="X87" s="86">
        <v>2316.67</v>
      </c>
      <c r="Y87" s="86">
        <v>23940.340000000011</v>
      </c>
      <c r="Z87" s="96">
        <v>7.2497820628930482E-2</v>
      </c>
      <c r="AA87" s="96">
        <v>8.182955552133242E-2</v>
      </c>
      <c r="AB87" s="102">
        <v>0.84562211330469006</v>
      </c>
      <c r="AC87" s="86">
        <v>28310.919999999995</v>
      </c>
    </row>
    <row r="88" spans="22:29">
      <c r="V88" s="86">
        <v>2022</v>
      </c>
      <c r="W88" s="86">
        <v>2257.4099999999994</v>
      </c>
      <c r="X88" s="86">
        <v>1913.29</v>
      </c>
      <c r="Y88" s="86">
        <v>23964.42</v>
      </c>
      <c r="Z88" s="96">
        <v>8.0148565682903641E-2</v>
      </c>
      <c r="AA88" s="96">
        <v>6.7930703432448142E-2</v>
      </c>
      <c r="AB88" s="102">
        <v>0.85084849027101417</v>
      </c>
      <c r="AC88" s="86">
        <v>28165.319999999996</v>
      </c>
    </row>
    <row r="89" spans="22:29">
      <c r="V89" s="86">
        <v>2023</v>
      </c>
      <c r="W89" s="86">
        <v>2192.33</v>
      </c>
      <c r="X89" s="86">
        <v>1652.2400000000002</v>
      </c>
      <c r="Y89" s="86">
        <v>25133.989999999994</v>
      </c>
      <c r="Z89" s="96">
        <v>7.5627941697978082E-2</v>
      </c>
      <c r="AA89" s="96">
        <v>5.6996670387700447E-2</v>
      </c>
      <c r="AB89" s="96">
        <v>0.86703732118684862</v>
      </c>
      <c r="AC89" s="86">
        <v>28988.36</v>
      </c>
    </row>
    <row r="90" spans="22:29">
      <c r="V90" s="86">
        <v>2024</v>
      </c>
      <c r="W90" s="86">
        <v>2200.65</v>
      </c>
      <c r="X90" s="86">
        <v>2359.65</v>
      </c>
      <c r="Y90" s="86">
        <v>33384.82</v>
      </c>
      <c r="Z90" s="96">
        <v>5.7999999999999996E-2</v>
      </c>
      <c r="AA90" s="96">
        <v>6.2E-2</v>
      </c>
      <c r="AB90" s="102">
        <v>0.88</v>
      </c>
      <c r="AC90" s="86">
        <v>37945.11</v>
      </c>
    </row>
    <row r="91" spans="22:29">
      <c r="V91" s="86">
        <v>2025</v>
      </c>
      <c r="W91" s="104">
        <f>'[3]2025 total dep'!I54</f>
        <v>2253.1859999999997</v>
      </c>
      <c r="X91" s="104">
        <f>'[3]2025 total dep'!G54</f>
        <v>2512.02</v>
      </c>
      <c r="Y91" s="104">
        <f>'[3]2025 total dep'!E54</f>
        <v>35118.636000000013</v>
      </c>
      <c r="Z91" s="96">
        <f>W91/$AC$91</f>
        <v>5.6493704894327881E-2</v>
      </c>
      <c r="AA91" s="96">
        <f>X91/$AC$91</f>
        <v>6.298340064630685E-2</v>
      </c>
      <c r="AB91" s="96">
        <f>Y91/$AC$91</f>
        <v>0.88052289445936571</v>
      </c>
      <c r="AC91" s="104">
        <f>'[3]2025 total dep'!C54</f>
        <v>39883.841999999997</v>
      </c>
    </row>
  </sheetData>
  <mergeCells count="43">
    <mergeCell ref="C46:F46"/>
    <mergeCell ref="C40:D40"/>
    <mergeCell ref="C41:D41"/>
    <mergeCell ref="C42:D42"/>
    <mergeCell ref="C43:D43"/>
    <mergeCell ref="C44:D44"/>
    <mergeCell ref="C45:D45"/>
    <mergeCell ref="C39:D39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38:D38"/>
    <mergeCell ref="C27:D27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5:D25"/>
    <mergeCell ref="C26:D26"/>
    <mergeCell ref="C13:D13"/>
    <mergeCell ref="B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9</vt:i4>
      </vt:variant>
    </vt:vector>
  </HeadingPairs>
  <TitlesOfParts>
    <vt:vector size="9" baseType="lpstr">
      <vt:lpstr>TOTAL UPV</vt:lpstr>
      <vt:lpstr>Per campus i ERT</vt:lpstr>
      <vt:lpstr>Per TITUL</vt:lpstr>
      <vt:lpstr>Històric ERTs</vt:lpstr>
      <vt:lpstr>Històric DEPs</vt:lpstr>
      <vt:lpstr>PROFESSORS</vt:lpstr>
      <vt:lpstr>Dep total</vt:lpstr>
      <vt:lpstr>Dep indiv</vt:lpstr>
      <vt:lpstr>Històric dep-ling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Victoria Mascarell Vaya</dc:creator>
  <cp:keywords/>
  <dc:description/>
  <cp:lastModifiedBy>Eva Díez Savall</cp:lastModifiedBy>
  <dcterms:created xsi:type="dcterms:W3CDTF">2025-10-22T11:45:29Z</dcterms:created>
  <dcterms:modified xsi:type="dcterms:W3CDTF">2026-09-28T08:49:39Z</dcterms:modified>
  <cp:category/>
</cp:coreProperties>
</file>