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45363099-3F3A-48B1-8D17-2F99CC9E12C4}" xr6:coauthVersionLast="47" xr6:coauthVersionMax="47" xr10:uidLastSave="{00000000-0000-0000-0000-000000000000}"/>
  <bookViews>
    <workbookView xWindow="19080" yWindow="-120" windowWidth="19440" windowHeight="15000" firstSheet="3" activeTab="8" xr2:uid="{00000000-000D-0000-FFFF-FFFF00000000}"/>
  </bookViews>
  <sheets>
    <sheet name="Per Centres" sheetId="1" state="hidden" r:id="rId1"/>
    <sheet name="2020" sheetId="4" r:id="rId2"/>
    <sheet name="2021" sheetId="5" r:id="rId3"/>
    <sheet name="2022" sheetId="6" r:id="rId4"/>
    <sheet name="2023" sheetId="7" r:id="rId5"/>
    <sheet name="2024" sheetId="9" r:id="rId6"/>
    <sheet name="2025" sheetId="10" r:id="rId7"/>
    <sheet name="Per departament" sheetId="2" r:id="rId8"/>
    <sheet name="Val-Ang (sense DLing)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7" i="8" l="1"/>
  <c r="S57" i="8"/>
  <c r="Q57" i="8"/>
  <c r="T57" i="8"/>
  <c r="P57" i="8"/>
  <c r="O57" i="8"/>
  <c r="N57" i="8"/>
  <c r="O56" i="8"/>
  <c r="P56" i="8"/>
  <c r="Q56" i="8"/>
  <c r="R56" i="8"/>
  <c r="S56" i="8"/>
  <c r="N56" i="8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40" i="2"/>
  <c r="AA41" i="2"/>
  <c r="AA42" i="2"/>
  <c r="AA43" i="2"/>
  <c r="AA44" i="2"/>
  <c r="AA45" i="2"/>
  <c r="AA46" i="2"/>
  <c r="AA12" i="10"/>
  <c r="T12" i="9"/>
  <c r="U12" i="9"/>
  <c r="V12" i="9"/>
  <c r="W12" i="9"/>
  <c r="X12" i="9"/>
  <c r="Y12" i="9"/>
  <c r="Z12" i="9"/>
  <c r="AA12" i="9"/>
  <c r="T12" i="10"/>
  <c r="V12" i="10"/>
  <c r="U12" i="10"/>
  <c r="Y12" i="10"/>
  <c r="X12" i="10"/>
  <c r="W12" i="10"/>
  <c r="O46" i="10"/>
  <c r="P46" i="10"/>
  <c r="Q46" i="10"/>
  <c r="N46" i="10"/>
  <c r="K21" i="10"/>
  <c r="P23" i="10"/>
  <c r="M24" i="10"/>
  <c r="N27" i="10"/>
  <c r="N28" i="10"/>
  <c r="M31" i="10"/>
  <c r="P32" i="10"/>
  <c r="Q35" i="10"/>
  <c r="P36" i="10"/>
  <c r="P39" i="10"/>
  <c r="P40" i="10"/>
  <c r="N43" i="10"/>
  <c r="N44" i="10"/>
  <c r="N4" i="10"/>
  <c r="O5" i="10"/>
  <c r="Q8" i="10"/>
  <c r="M12" i="10"/>
  <c r="O13" i="10"/>
  <c r="P16" i="10"/>
  <c r="N17" i="10"/>
  <c r="N20" i="10"/>
  <c r="N25" i="10"/>
  <c r="Q29" i="10"/>
  <c r="Q33" i="10"/>
  <c r="Q37" i="10"/>
  <c r="Q41" i="10"/>
  <c r="J46" i="10"/>
  <c r="J47" i="10" s="1"/>
  <c r="I46" i="10"/>
  <c r="H46" i="10"/>
  <c r="G46" i="10"/>
  <c r="G47" i="10" s="1"/>
  <c r="F46" i="10"/>
  <c r="F47" i="10" s="1"/>
  <c r="E46" i="10"/>
  <c r="D46" i="10"/>
  <c r="N45" i="10"/>
  <c r="Q45" i="10"/>
  <c r="Q43" i="10"/>
  <c r="P43" i="10"/>
  <c r="L43" i="10"/>
  <c r="O43" i="10"/>
  <c r="N41" i="10"/>
  <c r="Q39" i="10"/>
  <c r="M39" i="10"/>
  <c r="L39" i="10"/>
  <c r="N37" i="10"/>
  <c r="M36" i="10"/>
  <c r="N35" i="10"/>
  <c r="M35" i="10"/>
  <c r="N33" i="10"/>
  <c r="N32" i="10"/>
  <c r="P31" i="10"/>
  <c r="N31" i="10"/>
  <c r="O31" i="10"/>
  <c r="N29" i="10"/>
  <c r="Q27" i="10"/>
  <c r="P27" i="10"/>
  <c r="L27" i="10"/>
  <c r="O27" i="10"/>
  <c r="O25" i="10"/>
  <c r="Q23" i="10"/>
  <c r="M23" i="10"/>
  <c r="L23" i="10"/>
  <c r="P22" i="10"/>
  <c r="O22" i="10"/>
  <c r="L22" i="10"/>
  <c r="Q20" i="10"/>
  <c r="P20" i="10"/>
  <c r="Q19" i="10"/>
  <c r="P19" i="10"/>
  <c r="N19" i="10"/>
  <c r="M19" i="10"/>
  <c r="L19" i="10"/>
  <c r="O19" i="10"/>
  <c r="P18" i="10"/>
  <c r="O18" i="10"/>
  <c r="O17" i="10"/>
  <c r="N16" i="10"/>
  <c r="M16" i="10"/>
  <c r="Q15" i="10"/>
  <c r="P15" i="10"/>
  <c r="M15" i="10"/>
  <c r="L15" i="10"/>
  <c r="O15" i="10"/>
  <c r="P14" i="10"/>
  <c r="O14" i="10"/>
  <c r="Q12" i="10"/>
  <c r="N12" i="10"/>
  <c r="Q11" i="10"/>
  <c r="P11" i="10"/>
  <c r="M11" i="10"/>
  <c r="L11" i="10"/>
  <c r="O11" i="10"/>
  <c r="P10" i="10"/>
  <c r="O9" i="10"/>
  <c r="M8" i="10"/>
  <c r="P8" i="10"/>
  <c r="AA7" i="10"/>
  <c r="Z7" i="10"/>
  <c r="Y7" i="10"/>
  <c r="X7" i="10"/>
  <c r="W7" i="10"/>
  <c r="V7" i="10"/>
  <c r="U7" i="10"/>
  <c r="T7" i="10"/>
  <c r="Q7" i="10"/>
  <c r="P7" i="10"/>
  <c r="M7" i="10"/>
  <c r="L7" i="10"/>
  <c r="O7" i="10"/>
  <c r="P6" i="10"/>
  <c r="Q4" i="10"/>
  <c r="P4" i="10"/>
  <c r="Q3" i="10"/>
  <c r="P3" i="10"/>
  <c r="M3" i="10"/>
  <c r="L3" i="10"/>
  <c r="O3" i="10"/>
  <c r="P2" i="10"/>
  <c r="T56" i="8"/>
  <c r="Y78" i="8"/>
  <c r="Z78" i="8"/>
  <c r="AA78" i="8"/>
  <c r="AB78" i="8"/>
  <c r="AC78" i="8"/>
  <c r="AD78" i="8"/>
  <c r="AE78" i="8"/>
  <c r="AF77" i="8"/>
  <c r="AF76" i="8"/>
  <c r="AF75" i="8"/>
  <c r="E47" i="9"/>
  <c r="F47" i="9"/>
  <c r="G47" i="9"/>
  <c r="H47" i="9"/>
  <c r="I47" i="9"/>
  <c r="J47" i="9"/>
  <c r="K47" i="9"/>
  <c r="D47" i="9"/>
  <c r="K42" i="9"/>
  <c r="K43" i="9"/>
  <c r="K44" i="9"/>
  <c r="K45" i="9"/>
  <c r="P45" i="9" s="1"/>
  <c r="K31" i="9"/>
  <c r="K32" i="9"/>
  <c r="K33" i="9"/>
  <c r="K34" i="9"/>
  <c r="N34" i="9" s="1"/>
  <c r="K35" i="9"/>
  <c r="K36" i="9"/>
  <c r="K37" i="9"/>
  <c r="K38" i="9"/>
  <c r="N38" i="9" s="1"/>
  <c r="K39" i="9"/>
  <c r="K40" i="9"/>
  <c r="K41" i="9"/>
  <c r="K3" i="9"/>
  <c r="K4" i="9"/>
  <c r="K5" i="9"/>
  <c r="Q5" i="9" s="1"/>
  <c r="K6" i="9"/>
  <c r="P6" i="9" s="1"/>
  <c r="K7" i="9"/>
  <c r="K8" i="9"/>
  <c r="K9" i="9"/>
  <c r="Q9" i="9" s="1"/>
  <c r="K10" i="9"/>
  <c r="P10" i="9" s="1"/>
  <c r="K11" i="9"/>
  <c r="K12" i="9"/>
  <c r="K13" i="9"/>
  <c r="Q13" i="9" s="1"/>
  <c r="K14" i="9"/>
  <c r="P14" i="9" s="1"/>
  <c r="K15" i="9"/>
  <c r="K16" i="9"/>
  <c r="K17" i="9"/>
  <c r="Q17" i="9" s="1"/>
  <c r="K18" i="9"/>
  <c r="P18" i="9" s="1"/>
  <c r="K19" i="9"/>
  <c r="K20" i="9"/>
  <c r="K21" i="9"/>
  <c r="O21" i="9" s="1"/>
  <c r="K22" i="9"/>
  <c r="Q22" i="9" s="1"/>
  <c r="K23" i="9"/>
  <c r="K24" i="9"/>
  <c r="K25" i="9"/>
  <c r="O25" i="9" s="1"/>
  <c r="K26" i="9"/>
  <c r="Q26" i="9" s="1"/>
  <c r="K27" i="9"/>
  <c r="K28" i="9"/>
  <c r="K29" i="9"/>
  <c r="O29" i="9" s="1"/>
  <c r="K30" i="9"/>
  <c r="Q30" i="9" s="1"/>
  <c r="K2" i="9"/>
  <c r="Y3" i="2"/>
  <c r="Z3" i="2"/>
  <c r="Y4" i="2"/>
  <c r="Z4" i="2"/>
  <c r="Y5" i="2"/>
  <c r="Z5" i="2"/>
  <c r="Y6" i="2"/>
  <c r="Z6" i="2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AA13" i="9"/>
  <c r="W11" i="9"/>
  <c r="X11" i="9"/>
  <c r="Y11" i="9"/>
  <c r="Z11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J46" i="9"/>
  <c r="I46" i="9"/>
  <c r="H46" i="9"/>
  <c r="G46" i="9"/>
  <c r="F46" i="9"/>
  <c r="E46" i="9"/>
  <c r="U11" i="9" s="1"/>
  <c r="D46" i="9"/>
  <c r="T11" i="9" s="1"/>
  <c r="Q45" i="9"/>
  <c r="M45" i="9"/>
  <c r="Q44" i="9"/>
  <c r="P44" i="9"/>
  <c r="O44" i="9"/>
  <c r="N44" i="9"/>
  <c r="M44" i="9"/>
  <c r="L44" i="9"/>
  <c r="Q43" i="9"/>
  <c r="P43" i="9"/>
  <c r="O43" i="9"/>
  <c r="N43" i="9"/>
  <c r="M43" i="9"/>
  <c r="L43" i="9"/>
  <c r="Q42" i="9"/>
  <c r="P42" i="9"/>
  <c r="O42" i="9"/>
  <c r="N42" i="9"/>
  <c r="M42" i="9"/>
  <c r="L42" i="9"/>
  <c r="Q41" i="9"/>
  <c r="P41" i="9"/>
  <c r="O41" i="9"/>
  <c r="N41" i="9"/>
  <c r="M41" i="9"/>
  <c r="L41" i="9"/>
  <c r="Q40" i="9"/>
  <c r="P40" i="9"/>
  <c r="O40" i="9"/>
  <c r="N40" i="9"/>
  <c r="M40" i="9"/>
  <c r="L40" i="9"/>
  <c r="Q39" i="9"/>
  <c r="P39" i="9"/>
  <c r="O39" i="9"/>
  <c r="N39" i="9"/>
  <c r="M39" i="9"/>
  <c r="L39" i="9"/>
  <c r="O38" i="9"/>
  <c r="Q37" i="9"/>
  <c r="P37" i="9"/>
  <c r="O37" i="9"/>
  <c r="N37" i="9"/>
  <c r="M37" i="9"/>
  <c r="L37" i="9"/>
  <c r="Q36" i="9"/>
  <c r="P36" i="9"/>
  <c r="O36" i="9"/>
  <c r="N36" i="9"/>
  <c r="M36" i="9"/>
  <c r="L36" i="9"/>
  <c r="Q35" i="9"/>
  <c r="P35" i="9"/>
  <c r="O35" i="9"/>
  <c r="N35" i="9"/>
  <c r="M35" i="9"/>
  <c r="L35" i="9"/>
  <c r="O34" i="9"/>
  <c r="Q33" i="9"/>
  <c r="P33" i="9"/>
  <c r="O33" i="9"/>
  <c r="N33" i="9"/>
  <c r="M33" i="9"/>
  <c r="L33" i="9"/>
  <c r="Q32" i="9"/>
  <c r="P32" i="9"/>
  <c r="O32" i="9"/>
  <c r="N32" i="9"/>
  <c r="M32" i="9"/>
  <c r="L32" i="9"/>
  <c r="Q31" i="9"/>
  <c r="P31" i="9"/>
  <c r="O31" i="9"/>
  <c r="N31" i="9"/>
  <c r="M31" i="9"/>
  <c r="L31" i="9"/>
  <c r="N30" i="9"/>
  <c r="Q29" i="9"/>
  <c r="P29" i="9"/>
  <c r="M29" i="9"/>
  <c r="L29" i="9"/>
  <c r="Q28" i="9"/>
  <c r="P28" i="9"/>
  <c r="O28" i="9"/>
  <c r="N28" i="9"/>
  <c r="M28" i="9"/>
  <c r="L28" i="9"/>
  <c r="Q27" i="9"/>
  <c r="P27" i="9"/>
  <c r="O27" i="9"/>
  <c r="N27" i="9"/>
  <c r="M27" i="9"/>
  <c r="L27" i="9"/>
  <c r="N26" i="9"/>
  <c r="Q25" i="9"/>
  <c r="P25" i="9"/>
  <c r="M25" i="9"/>
  <c r="L25" i="9"/>
  <c r="Q24" i="9"/>
  <c r="P24" i="9"/>
  <c r="O24" i="9"/>
  <c r="N24" i="9"/>
  <c r="M24" i="9"/>
  <c r="L24" i="9"/>
  <c r="Q23" i="9"/>
  <c r="P23" i="9"/>
  <c r="O23" i="9"/>
  <c r="N23" i="9"/>
  <c r="M23" i="9"/>
  <c r="L23" i="9"/>
  <c r="N22" i="9"/>
  <c r="Q21" i="9"/>
  <c r="P21" i="9"/>
  <c r="M21" i="9"/>
  <c r="L21" i="9"/>
  <c r="Q20" i="9"/>
  <c r="P20" i="9"/>
  <c r="O20" i="9"/>
  <c r="N20" i="9"/>
  <c r="M20" i="9"/>
  <c r="L20" i="9"/>
  <c r="Q19" i="9"/>
  <c r="P19" i="9"/>
  <c r="O19" i="9"/>
  <c r="N19" i="9"/>
  <c r="M19" i="9"/>
  <c r="Q18" i="9"/>
  <c r="M18" i="9"/>
  <c r="O17" i="9"/>
  <c r="N17" i="9"/>
  <c r="Q16" i="9"/>
  <c r="P16" i="9"/>
  <c r="O16" i="9"/>
  <c r="N16" i="9"/>
  <c r="M16" i="9"/>
  <c r="Q15" i="9"/>
  <c r="P15" i="9"/>
  <c r="O15" i="9"/>
  <c r="N15" i="9"/>
  <c r="M15" i="9"/>
  <c r="Q14" i="9"/>
  <c r="M14" i="9"/>
  <c r="O13" i="9"/>
  <c r="N13" i="9"/>
  <c r="Q12" i="9"/>
  <c r="P12" i="9"/>
  <c r="O12" i="9"/>
  <c r="N12" i="9"/>
  <c r="M12" i="9"/>
  <c r="Q11" i="9"/>
  <c r="P11" i="9"/>
  <c r="O11" i="9"/>
  <c r="N11" i="9"/>
  <c r="M11" i="9"/>
  <c r="Q10" i="9"/>
  <c r="M10" i="9"/>
  <c r="O9" i="9"/>
  <c r="N9" i="9"/>
  <c r="Q8" i="9"/>
  <c r="P8" i="9"/>
  <c r="O8" i="9"/>
  <c r="N8" i="9"/>
  <c r="M8" i="9"/>
  <c r="AA7" i="9"/>
  <c r="Z7" i="9"/>
  <c r="Y7" i="9"/>
  <c r="X7" i="9"/>
  <c r="W7" i="9"/>
  <c r="V7" i="9"/>
  <c r="U7" i="9"/>
  <c r="T7" i="9"/>
  <c r="Q7" i="9"/>
  <c r="P7" i="9"/>
  <c r="O7" i="9"/>
  <c r="N7" i="9"/>
  <c r="M7" i="9"/>
  <c r="Q6" i="9"/>
  <c r="M6" i="9"/>
  <c r="O5" i="9"/>
  <c r="N5" i="9"/>
  <c r="Q4" i="9"/>
  <c r="P4" i="9"/>
  <c r="O4" i="9"/>
  <c r="N4" i="9"/>
  <c r="M4" i="9"/>
  <c r="Q3" i="9"/>
  <c r="P3" i="9"/>
  <c r="O3" i="9"/>
  <c r="N3" i="9"/>
  <c r="M3" i="9"/>
  <c r="Q2" i="9"/>
  <c r="P2" i="9"/>
  <c r="O2" i="9"/>
  <c r="N2" i="9"/>
  <c r="M2" i="9"/>
  <c r="L2" i="9"/>
  <c r="R42" i="8"/>
  <c r="S42" i="8"/>
  <c r="Q42" i="8"/>
  <c r="P47" i="8"/>
  <c r="S47" i="8" s="1"/>
  <c r="R47" i="8"/>
  <c r="Q47" i="8"/>
  <c r="R48" i="8"/>
  <c r="Q48" i="8"/>
  <c r="R49" i="8"/>
  <c r="S49" i="8"/>
  <c r="Q49" i="8"/>
  <c r="R50" i="8"/>
  <c r="S50" i="8"/>
  <c r="Q50" i="8"/>
  <c r="R51" i="8"/>
  <c r="S51" i="8"/>
  <c r="R52" i="8"/>
  <c r="S52" i="8"/>
  <c r="R53" i="8"/>
  <c r="S53" i="8"/>
  <c r="R54" i="8"/>
  <c r="S54" i="8"/>
  <c r="Q52" i="8"/>
  <c r="Q51" i="8"/>
  <c r="R55" i="8"/>
  <c r="S55" i="8"/>
  <c r="Q55" i="8"/>
  <c r="Q54" i="8"/>
  <c r="Q53" i="8"/>
  <c r="L46" i="7"/>
  <c r="M46" i="7"/>
  <c r="N46" i="7"/>
  <c r="G46" i="7"/>
  <c r="H46" i="7"/>
  <c r="I46" i="7"/>
  <c r="J46" i="7"/>
  <c r="K46" i="7"/>
  <c r="E46" i="7"/>
  <c r="F46" i="7"/>
  <c r="D46" i="7"/>
  <c r="W11" i="7"/>
  <c r="X11" i="7"/>
  <c r="Y11" i="7"/>
  <c r="AA11" i="7"/>
  <c r="T11" i="7"/>
  <c r="K47" i="7"/>
  <c r="E47" i="7"/>
  <c r="U11" i="7" s="1"/>
  <c r="F47" i="7"/>
  <c r="V11" i="7" s="1"/>
  <c r="D47" i="7"/>
  <c r="N36" i="10" l="1"/>
  <c r="N23" i="10"/>
  <c r="Q24" i="10"/>
  <c r="M27" i="10"/>
  <c r="M28" i="10"/>
  <c r="L31" i="10"/>
  <c r="Q31" i="10"/>
  <c r="O35" i="10"/>
  <c r="P35" i="10"/>
  <c r="N39" i="10"/>
  <c r="N40" i="10"/>
  <c r="M43" i="10"/>
  <c r="M44" i="10"/>
  <c r="N24" i="10"/>
  <c r="M40" i="10"/>
  <c r="P44" i="10"/>
  <c r="P28" i="10"/>
  <c r="O23" i="10"/>
  <c r="M32" i="10"/>
  <c r="L35" i="10"/>
  <c r="O39" i="10"/>
  <c r="E47" i="10"/>
  <c r="M4" i="10"/>
  <c r="N8" i="10"/>
  <c r="P12" i="10"/>
  <c r="Q16" i="10"/>
  <c r="M20" i="10"/>
  <c r="P24" i="10"/>
  <c r="Q25" i="10"/>
  <c r="Q28" i="10"/>
  <c r="Q32" i="10"/>
  <c r="Q36" i="10"/>
  <c r="Q40" i="10"/>
  <c r="Q44" i="10"/>
  <c r="I47" i="10"/>
  <c r="Q21" i="10"/>
  <c r="M21" i="10"/>
  <c r="P21" i="10"/>
  <c r="L21" i="10"/>
  <c r="N26" i="10"/>
  <c r="P26" i="10"/>
  <c r="Q26" i="10"/>
  <c r="M26" i="10"/>
  <c r="L26" i="10"/>
  <c r="N34" i="10"/>
  <c r="L34" i="10"/>
  <c r="Q34" i="10"/>
  <c r="M34" i="10"/>
  <c r="P34" i="10"/>
  <c r="N42" i="10"/>
  <c r="Q42" i="10"/>
  <c r="M42" i="10"/>
  <c r="P42" i="10"/>
  <c r="L42" i="10"/>
  <c r="K46" i="10"/>
  <c r="N2" i="10"/>
  <c r="Q2" i="10"/>
  <c r="M2" i="10"/>
  <c r="N6" i="10"/>
  <c r="Q6" i="10"/>
  <c r="M6" i="10"/>
  <c r="N10" i="10"/>
  <c r="Q10" i="10"/>
  <c r="M10" i="10"/>
  <c r="N21" i="10"/>
  <c r="O26" i="10"/>
  <c r="O34" i="10"/>
  <c r="O42" i="10"/>
  <c r="L2" i="10"/>
  <c r="Q5" i="10"/>
  <c r="M5" i="10"/>
  <c r="P5" i="10"/>
  <c r="L5" i="10"/>
  <c r="L6" i="10"/>
  <c r="Q9" i="10"/>
  <c r="M9" i="10"/>
  <c r="P9" i="10"/>
  <c r="L9" i="10"/>
  <c r="L10" i="10"/>
  <c r="Q13" i="10"/>
  <c r="M13" i="10"/>
  <c r="P13" i="10"/>
  <c r="L13" i="10"/>
  <c r="N14" i="10"/>
  <c r="Q14" i="10"/>
  <c r="M14" i="10"/>
  <c r="N18" i="10"/>
  <c r="Q18" i="10"/>
  <c r="M18" i="10"/>
  <c r="O21" i="10"/>
  <c r="N30" i="10"/>
  <c r="L30" i="10"/>
  <c r="Q30" i="10"/>
  <c r="M30" i="10"/>
  <c r="P30" i="10"/>
  <c r="N38" i="10"/>
  <c r="P38" i="10"/>
  <c r="Q38" i="10"/>
  <c r="M38" i="10"/>
  <c r="L38" i="10"/>
  <c r="D47" i="10"/>
  <c r="H47" i="10"/>
  <c r="O2" i="10"/>
  <c r="N5" i="10"/>
  <c r="O6" i="10"/>
  <c r="N9" i="10"/>
  <c r="O10" i="10"/>
  <c r="N13" i="10"/>
  <c r="L14" i="10"/>
  <c r="Q17" i="10"/>
  <c r="M17" i="10"/>
  <c r="P17" i="10"/>
  <c r="L17" i="10"/>
  <c r="L18" i="10"/>
  <c r="N22" i="10"/>
  <c r="Q22" i="10"/>
  <c r="M22" i="10"/>
  <c r="O30" i="10"/>
  <c r="O38" i="10"/>
  <c r="O29" i="10"/>
  <c r="O45" i="10"/>
  <c r="N3" i="10"/>
  <c r="O4" i="10"/>
  <c r="N7" i="10"/>
  <c r="O8" i="10"/>
  <c r="N11" i="10"/>
  <c r="O12" i="10"/>
  <c r="N15" i="10"/>
  <c r="O16" i="10"/>
  <c r="O20" i="10"/>
  <c r="O24" i="10"/>
  <c r="L25" i="10"/>
  <c r="P25" i="10"/>
  <c r="O28" i="10"/>
  <c r="L29" i="10"/>
  <c r="P29" i="10"/>
  <c r="O32" i="10"/>
  <c r="L33" i="10"/>
  <c r="P33" i="10"/>
  <c r="O36" i="10"/>
  <c r="L37" i="10"/>
  <c r="P37" i="10"/>
  <c r="O40" i="10"/>
  <c r="L41" i="10"/>
  <c r="P41" i="10"/>
  <c r="O44" i="10"/>
  <c r="L45" i="10"/>
  <c r="P45" i="10"/>
  <c r="O33" i="10"/>
  <c r="O37" i="10"/>
  <c r="O41" i="10"/>
  <c r="L4" i="10"/>
  <c r="L8" i="10"/>
  <c r="L12" i="10"/>
  <c r="L16" i="10"/>
  <c r="L20" i="10"/>
  <c r="L24" i="10"/>
  <c r="M25" i="10"/>
  <c r="L28" i="10"/>
  <c r="M29" i="10"/>
  <c r="L32" i="10"/>
  <c r="M33" i="10"/>
  <c r="L36" i="10"/>
  <c r="M37" i="10"/>
  <c r="L40" i="10"/>
  <c r="M41" i="10"/>
  <c r="L44" i="10"/>
  <c r="M45" i="10"/>
  <c r="N45" i="9"/>
  <c r="O45" i="9"/>
  <c r="L45" i="9"/>
  <c r="L34" i="9"/>
  <c r="P34" i="9"/>
  <c r="L38" i="9"/>
  <c r="P38" i="9"/>
  <c r="M34" i="9"/>
  <c r="Q34" i="9"/>
  <c r="M38" i="9"/>
  <c r="Q38" i="9"/>
  <c r="N6" i="9"/>
  <c r="N10" i="9"/>
  <c r="N14" i="9"/>
  <c r="N18" i="9"/>
  <c r="O30" i="9"/>
  <c r="P5" i="9"/>
  <c r="O6" i="9"/>
  <c r="P9" i="9"/>
  <c r="O10" i="9"/>
  <c r="P13" i="9"/>
  <c r="O14" i="9"/>
  <c r="P17" i="9"/>
  <c r="O18" i="9"/>
  <c r="N21" i="9"/>
  <c r="L22" i="9"/>
  <c r="P22" i="9"/>
  <c r="N25" i="9"/>
  <c r="L26" i="9"/>
  <c r="P26" i="9"/>
  <c r="N29" i="9"/>
  <c r="L30" i="9"/>
  <c r="P30" i="9"/>
  <c r="Q47" i="9"/>
  <c r="O22" i="9"/>
  <c r="O26" i="9"/>
  <c r="K46" i="9"/>
  <c r="N46" i="9" s="1"/>
  <c r="M5" i="9"/>
  <c r="M9" i="9"/>
  <c r="M13" i="9"/>
  <c r="M17" i="9"/>
  <c r="M22" i="9"/>
  <c r="M26" i="9"/>
  <c r="M30" i="9"/>
  <c r="V11" i="9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7" i="7"/>
  <c r="P2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7" i="7"/>
  <c r="L2" i="7"/>
  <c r="Q2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3" i="7"/>
  <c r="N2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P43" i="8"/>
  <c r="P44" i="8"/>
  <c r="P45" i="8"/>
  <c r="P46" i="8"/>
  <c r="K46" i="5"/>
  <c r="M46" i="10" l="1"/>
  <c r="K47" i="10"/>
  <c r="L46" i="10"/>
  <c r="P47" i="9"/>
  <c r="M46" i="9"/>
  <c r="AA11" i="9"/>
  <c r="L47" i="9"/>
  <c r="N37" i="8" s="1"/>
  <c r="O47" i="9"/>
  <c r="L46" i="9"/>
  <c r="M47" i="9"/>
  <c r="O37" i="8" s="1"/>
  <c r="U13" i="9"/>
  <c r="N47" i="9"/>
  <c r="P37" i="8" s="1"/>
  <c r="V13" i="9"/>
  <c r="T13" i="9"/>
  <c r="AC13" i="4"/>
  <c r="AB12" i="4"/>
  <c r="AA12" i="4"/>
  <c r="Z12" i="4"/>
  <c r="Y12" i="4"/>
  <c r="X12" i="4"/>
  <c r="W12" i="4"/>
  <c r="V12" i="4"/>
  <c r="AC11" i="4"/>
  <c r="AC12" i="4" s="1"/>
  <c r="AA13" i="4" s="1"/>
  <c r="M47" i="10" l="1"/>
  <c r="Q47" i="10"/>
  <c r="N47" i="10"/>
  <c r="O47" i="10"/>
  <c r="L47" i="10"/>
  <c r="P47" i="10"/>
  <c r="W13" i="9"/>
  <c r="Z13" i="9"/>
  <c r="Y13" i="9"/>
  <c r="X13" i="9"/>
  <c r="V13" i="4"/>
  <c r="Z13" i="4"/>
  <c r="W13" i="4"/>
  <c r="X13" i="4"/>
  <c r="AB13" i="4"/>
  <c r="Y13" i="4"/>
  <c r="J151" i="8"/>
  <c r="J152" i="8" s="1"/>
  <c r="I151" i="8"/>
  <c r="H151" i="8"/>
  <c r="G151" i="8"/>
  <c r="F151" i="8"/>
  <c r="F152" i="8" s="1"/>
  <c r="E151" i="8"/>
  <c r="D151" i="8"/>
  <c r="C151" i="8"/>
  <c r="J141" i="8"/>
  <c r="J142" i="8" s="1"/>
  <c r="I141" i="8"/>
  <c r="H141" i="8"/>
  <c r="G141" i="8"/>
  <c r="F141" i="8"/>
  <c r="E141" i="8"/>
  <c r="D141" i="8"/>
  <c r="C141" i="8"/>
  <c r="J131" i="8"/>
  <c r="J132" i="8" s="1"/>
  <c r="I131" i="8"/>
  <c r="H131" i="8"/>
  <c r="G131" i="8"/>
  <c r="F131" i="8"/>
  <c r="F132" i="8" s="1"/>
  <c r="E131" i="8"/>
  <c r="D131" i="8"/>
  <c r="C131" i="8"/>
  <c r="J121" i="8"/>
  <c r="J122" i="8" s="1"/>
  <c r="I121" i="8"/>
  <c r="H121" i="8"/>
  <c r="G121" i="8"/>
  <c r="F121" i="8"/>
  <c r="F122" i="8" s="1"/>
  <c r="E121" i="8"/>
  <c r="D121" i="8"/>
  <c r="C121" i="8"/>
  <c r="J111" i="8"/>
  <c r="J112" i="8" s="1"/>
  <c r="I111" i="8"/>
  <c r="H111" i="8"/>
  <c r="G111" i="8"/>
  <c r="F111" i="8"/>
  <c r="E111" i="8"/>
  <c r="D111" i="8"/>
  <c r="C111" i="8"/>
  <c r="J101" i="8"/>
  <c r="J102" i="8" s="1"/>
  <c r="I101" i="8"/>
  <c r="H101" i="8"/>
  <c r="G101" i="8"/>
  <c r="F101" i="8"/>
  <c r="F102" i="8" s="1"/>
  <c r="E101" i="8"/>
  <c r="D101" i="8"/>
  <c r="C101" i="8"/>
  <c r="I91" i="8"/>
  <c r="H91" i="8"/>
  <c r="G91" i="8"/>
  <c r="F91" i="8"/>
  <c r="E91" i="8"/>
  <c r="C91" i="8"/>
  <c r="D88" i="8"/>
  <c r="D91" i="8" s="1"/>
  <c r="I81" i="8"/>
  <c r="H81" i="8"/>
  <c r="G81" i="8"/>
  <c r="F81" i="8"/>
  <c r="E81" i="8"/>
  <c r="C81" i="8"/>
  <c r="D78" i="8"/>
  <c r="D81" i="8" s="1"/>
  <c r="AF73" i="8"/>
  <c r="I71" i="8"/>
  <c r="H71" i="8"/>
  <c r="G71" i="8"/>
  <c r="F71" i="8"/>
  <c r="E71" i="8"/>
  <c r="C71" i="8"/>
  <c r="D68" i="8"/>
  <c r="D71" i="8" s="1"/>
  <c r="AF66" i="8"/>
  <c r="AE66" i="8"/>
  <c r="AE67" i="8" s="1"/>
  <c r="AD66" i="8"/>
  <c r="AD67" i="8" s="1"/>
  <c r="AC66" i="8"/>
  <c r="AC67" i="8" s="1"/>
  <c r="AB66" i="8"/>
  <c r="AB67" i="8" s="1"/>
  <c r="AA66" i="8"/>
  <c r="AA67" i="8" s="1"/>
  <c r="Z66" i="8"/>
  <c r="Z67" i="8" s="1"/>
  <c r="Y66" i="8"/>
  <c r="Y67" i="8" s="1"/>
  <c r="I61" i="8"/>
  <c r="H61" i="8"/>
  <c r="G61" i="8"/>
  <c r="F61" i="8"/>
  <c r="E61" i="8"/>
  <c r="C61" i="8"/>
  <c r="D58" i="8"/>
  <c r="J58" i="8" s="1"/>
  <c r="J61" i="8" s="1"/>
  <c r="J62" i="8" s="1"/>
  <c r="AE54" i="8"/>
  <c r="AD54" i="8"/>
  <c r="AC54" i="8"/>
  <c r="AB54" i="8"/>
  <c r="AA54" i="8"/>
  <c r="Z54" i="8"/>
  <c r="Y54" i="8"/>
  <c r="AF53" i="8"/>
  <c r="AF54" i="8" s="1"/>
  <c r="J51" i="8"/>
  <c r="J52" i="8" s="1"/>
  <c r="I51" i="8"/>
  <c r="H51" i="8"/>
  <c r="H52" i="8" s="1"/>
  <c r="G51" i="8"/>
  <c r="G52" i="8" s="1"/>
  <c r="F51" i="8"/>
  <c r="F52" i="8" s="1"/>
  <c r="E51" i="8"/>
  <c r="D51" i="8"/>
  <c r="D52" i="8" s="1"/>
  <c r="O23" i="8" s="1"/>
  <c r="C51" i="8"/>
  <c r="C52" i="8" s="1"/>
  <c r="AE42" i="8"/>
  <c r="AD42" i="8"/>
  <c r="AC42" i="8"/>
  <c r="AB42" i="8"/>
  <c r="AA42" i="8"/>
  <c r="Z42" i="8"/>
  <c r="Y42" i="8"/>
  <c r="AF41" i="8"/>
  <c r="AF42" i="8" s="1"/>
  <c r="AF43" i="8" s="1"/>
  <c r="J41" i="8"/>
  <c r="J42" i="8" s="1"/>
  <c r="I41" i="8"/>
  <c r="H41" i="8"/>
  <c r="H42" i="8" s="1"/>
  <c r="G41" i="8"/>
  <c r="G42" i="8" s="1"/>
  <c r="F41" i="8"/>
  <c r="F42" i="8" s="1"/>
  <c r="E41" i="8"/>
  <c r="D41" i="8"/>
  <c r="D42" i="8" s="1"/>
  <c r="O24" i="8" s="1"/>
  <c r="C41" i="8"/>
  <c r="C42" i="8" s="1"/>
  <c r="AF37" i="8"/>
  <c r="AF31" i="8"/>
  <c r="AF32" i="8" s="1"/>
  <c r="AE31" i="8"/>
  <c r="AE32" i="8" s="1"/>
  <c r="AD31" i="8"/>
  <c r="AD32" i="8" s="1"/>
  <c r="AC31" i="8"/>
  <c r="AB31" i="8"/>
  <c r="AB32" i="8" s="1"/>
  <c r="AA31" i="8"/>
  <c r="AA32" i="8" s="1"/>
  <c r="Z31" i="8"/>
  <c r="Z32" i="8" s="1"/>
  <c r="Y31" i="8"/>
  <c r="J30" i="8"/>
  <c r="J31" i="8" s="1"/>
  <c r="I30" i="8"/>
  <c r="I31" i="8" s="1"/>
  <c r="H30" i="8"/>
  <c r="G30" i="8"/>
  <c r="F30" i="8"/>
  <c r="F31" i="8" s="1"/>
  <c r="E30" i="8"/>
  <c r="D30" i="8"/>
  <c r="C30" i="8"/>
  <c r="AF20" i="8"/>
  <c r="AF21" i="8" s="1"/>
  <c r="AE20" i="8"/>
  <c r="AD20" i="8"/>
  <c r="AC20" i="8"/>
  <c r="AB20" i="8"/>
  <c r="AB21" i="8" s="1"/>
  <c r="AA20" i="8"/>
  <c r="Z20" i="8"/>
  <c r="Y20" i="8"/>
  <c r="J20" i="8"/>
  <c r="J21" i="8" s="1"/>
  <c r="I20" i="8"/>
  <c r="H20" i="8"/>
  <c r="G20" i="8"/>
  <c r="F20" i="8"/>
  <c r="F21" i="8" s="1"/>
  <c r="E20" i="8"/>
  <c r="D20" i="8"/>
  <c r="C20" i="8"/>
  <c r="Z10" i="8"/>
  <c r="AF9" i="8"/>
  <c r="AF67" i="8" s="1"/>
  <c r="AE9" i="8"/>
  <c r="AE10" i="8" s="1"/>
  <c r="AD9" i="8"/>
  <c r="AC9" i="8"/>
  <c r="AB9" i="8"/>
  <c r="AB10" i="8" s="1"/>
  <c r="AA9" i="8"/>
  <c r="AA10" i="8" s="1"/>
  <c r="Z9" i="8"/>
  <c r="Y9" i="8"/>
  <c r="U9" i="8"/>
  <c r="U10" i="8" s="1"/>
  <c r="T9" i="8"/>
  <c r="T10" i="8" s="1"/>
  <c r="S9" i="8"/>
  <c r="S10" i="8" s="1"/>
  <c r="R9" i="8"/>
  <c r="Q9" i="8"/>
  <c r="Q10" i="8" s="1"/>
  <c r="P9" i="8"/>
  <c r="P10" i="8" s="1"/>
  <c r="O9" i="8"/>
  <c r="N9" i="8"/>
  <c r="J9" i="8"/>
  <c r="J10" i="8" s="1"/>
  <c r="I9" i="8"/>
  <c r="I10" i="8" s="1"/>
  <c r="H9" i="8"/>
  <c r="G9" i="8"/>
  <c r="F9" i="8"/>
  <c r="F10" i="8" s="1"/>
  <c r="E9" i="8"/>
  <c r="E10" i="8" s="1"/>
  <c r="D9" i="8"/>
  <c r="D10" i="8" s="1"/>
  <c r="C9" i="8"/>
  <c r="U13" i="10" l="1"/>
  <c r="Y13" i="10"/>
  <c r="W13" i="10"/>
  <c r="X13" i="10"/>
  <c r="V13" i="10"/>
  <c r="T13" i="10"/>
  <c r="Z13" i="10"/>
  <c r="F112" i="8"/>
  <c r="Y21" i="8"/>
  <c r="G31" i="8"/>
  <c r="AC43" i="8"/>
  <c r="Y55" i="8"/>
  <c r="AC55" i="8"/>
  <c r="C62" i="8"/>
  <c r="H62" i="8"/>
  <c r="C102" i="8"/>
  <c r="G102" i="8"/>
  <c r="C112" i="8"/>
  <c r="G112" i="8"/>
  <c r="C122" i="8"/>
  <c r="G122" i="8"/>
  <c r="C132" i="8"/>
  <c r="G132" i="8"/>
  <c r="C142" i="8"/>
  <c r="G142" i="8"/>
  <c r="C152" i="8"/>
  <c r="G152" i="8"/>
  <c r="F142" i="8"/>
  <c r="G21" i="8"/>
  <c r="C31" i="8"/>
  <c r="E31" i="8"/>
  <c r="Y43" i="8"/>
  <c r="C10" i="8"/>
  <c r="G10" i="8"/>
  <c r="N10" i="8"/>
  <c r="R10" i="8"/>
  <c r="Y10" i="8"/>
  <c r="AC10" i="8"/>
  <c r="D21" i="8"/>
  <c r="H21" i="8"/>
  <c r="Z21" i="8"/>
  <c r="AD21" i="8"/>
  <c r="D31" i="8"/>
  <c r="O25" i="8" s="1"/>
  <c r="H31" i="8"/>
  <c r="E42" i="8"/>
  <c r="I42" i="8"/>
  <c r="Z43" i="8"/>
  <c r="AD43" i="8"/>
  <c r="E52" i="8"/>
  <c r="I52" i="8"/>
  <c r="Z55" i="8"/>
  <c r="AD55" i="8"/>
  <c r="E62" i="8"/>
  <c r="I62" i="8"/>
  <c r="AF78" i="8"/>
  <c r="Z79" i="8" s="1"/>
  <c r="J78" i="8"/>
  <c r="J81" i="8" s="1"/>
  <c r="J82" i="8" s="1"/>
  <c r="J88" i="8"/>
  <c r="J91" i="8" s="1"/>
  <c r="J92" i="8" s="1"/>
  <c r="D102" i="8"/>
  <c r="O18" i="8" s="1"/>
  <c r="H102" i="8"/>
  <c r="D112" i="8"/>
  <c r="O17" i="8" s="1"/>
  <c r="H112" i="8"/>
  <c r="D122" i="8"/>
  <c r="O16" i="8" s="1"/>
  <c r="H122" i="8"/>
  <c r="D132" i="8"/>
  <c r="O15" i="8" s="1"/>
  <c r="H132" i="8"/>
  <c r="D142" i="8"/>
  <c r="O14" i="8" s="1"/>
  <c r="H142" i="8"/>
  <c r="D152" i="8"/>
  <c r="O13" i="8" s="1"/>
  <c r="H152" i="8"/>
  <c r="C21" i="8"/>
  <c r="AC21" i="8"/>
  <c r="H10" i="8"/>
  <c r="O10" i="8"/>
  <c r="AD10" i="8"/>
  <c r="E21" i="8"/>
  <c r="I21" i="8"/>
  <c r="AA21" i="8"/>
  <c r="AE21" i="8"/>
  <c r="E102" i="8"/>
  <c r="I102" i="8"/>
  <c r="E112" i="8"/>
  <c r="I112" i="8"/>
  <c r="E122" i="8"/>
  <c r="I122" i="8"/>
  <c r="E132" i="8"/>
  <c r="I132" i="8"/>
  <c r="E142" i="8"/>
  <c r="I142" i="8"/>
  <c r="E152" i="8"/>
  <c r="I152" i="8"/>
  <c r="C82" i="8"/>
  <c r="G92" i="8"/>
  <c r="AA43" i="8"/>
  <c r="AE43" i="8"/>
  <c r="AA55" i="8"/>
  <c r="AE55" i="8"/>
  <c r="F62" i="8"/>
  <c r="H82" i="8"/>
  <c r="C92" i="8"/>
  <c r="H92" i="8"/>
  <c r="AB43" i="8"/>
  <c r="AB55" i="8"/>
  <c r="G62" i="8"/>
  <c r="E82" i="8"/>
  <c r="I82" i="8"/>
  <c r="E92" i="8"/>
  <c r="I92" i="8"/>
  <c r="F82" i="8"/>
  <c r="D92" i="8"/>
  <c r="O19" i="8" s="1"/>
  <c r="F92" i="8"/>
  <c r="AF55" i="8"/>
  <c r="D61" i="8"/>
  <c r="D62" i="8" s="1"/>
  <c r="O22" i="8" s="1"/>
  <c r="J68" i="8"/>
  <c r="J71" i="8" s="1"/>
  <c r="J72" i="8" s="1"/>
  <c r="AC32" i="8"/>
  <c r="AF10" i="8"/>
  <c r="Y32" i="8"/>
  <c r="AF79" i="8" l="1"/>
  <c r="AB79" i="8"/>
  <c r="AD79" i="8"/>
  <c r="AA79" i="8"/>
  <c r="AC79" i="8"/>
  <c r="Y79" i="8"/>
  <c r="D82" i="8"/>
  <c r="O20" i="8" s="1"/>
  <c r="G82" i="8"/>
  <c r="I72" i="8"/>
  <c r="H72" i="8"/>
  <c r="G72" i="8"/>
  <c r="E72" i="8"/>
  <c r="C72" i="8"/>
  <c r="F72" i="8"/>
  <c r="D72" i="8"/>
  <c r="O21" i="8" s="1"/>
  <c r="Y12" i="7" l="1"/>
  <c r="J47" i="7"/>
  <c r="L47" i="7"/>
  <c r="U7" i="7"/>
  <c r="U12" i="7" s="1"/>
  <c r="V7" i="7"/>
  <c r="W7" i="7"/>
  <c r="X7" i="7"/>
  <c r="Y7" i="7"/>
  <c r="Z7" i="7"/>
  <c r="AA7" i="7"/>
  <c r="T7" i="7"/>
  <c r="AA13" i="7"/>
  <c r="X12" i="6"/>
  <c r="Y10" i="6"/>
  <c r="Z11" i="7" l="1"/>
  <c r="AE79" i="8"/>
  <c r="Z12" i="7"/>
  <c r="N47" i="7"/>
  <c r="W12" i="7"/>
  <c r="O47" i="7"/>
  <c r="M47" i="7"/>
  <c r="T12" i="7"/>
  <c r="X12" i="7"/>
  <c r="V12" i="7"/>
  <c r="Y9" i="6"/>
  <c r="Y13" i="6" s="1"/>
  <c r="W7" i="6"/>
  <c r="W12" i="6" s="1"/>
  <c r="V7" i="6"/>
  <c r="V12" i="6" s="1"/>
  <c r="U7" i="6"/>
  <c r="U12" i="6" s="1"/>
  <c r="T7" i="6"/>
  <c r="T12" i="6" s="1"/>
  <c r="S7" i="6"/>
  <c r="S12" i="6" s="1"/>
  <c r="R7" i="6"/>
  <c r="R12" i="6" s="1"/>
  <c r="Y11" i="6"/>
  <c r="AA12" i="7" l="1"/>
  <c r="U13" i="7" s="1"/>
  <c r="Y7" i="6"/>
  <c r="Y12" i="6"/>
  <c r="T13" i="6" s="1"/>
  <c r="W13" i="7" l="1"/>
  <c r="T13" i="7"/>
  <c r="V13" i="7"/>
  <c r="Y13" i="7"/>
  <c r="X13" i="7"/>
  <c r="Z13" i="7"/>
  <c r="X13" i="6"/>
  <c r="V13" i="6"/>
  <c r="U13" i="6"/>
  <c r="R13" i="6"/>
  <c r="S13" i="6"/>
  <c r="W13" i="6"/>
  <c r="L3" i="6"/>
  <c r="X4" i="2" s="1"/>
  <c r="L4" i="6"/>
  <c r="X5" i="2" s="1"/>
  <c r="L5" i="6"/>
  <c r="X36" i="2" s="1"/>
  <c r="L6" i="6"/>
  <c r="X40" i="2" s="1"/>
  <c r="L7" i="6"/>
  <c r="X38" i="2" s="1"/>
  <c r="L8" i="6"/>
  <c r="X6" i="2" s="1"/>
  <c r="L9" i="6"/>
  <c r="L10" i="6"/>
  <c r="X7" i="2" s="1"/>
  <c r="L11" i="6"/>
  <c r="X8" i="2" s="1"/>
  <c r="L12" i="6"/>
  <c r="X45" i="2" s="1"/>
  <c r="L13" i="6"/>
  <c r="X16" i="2" s="1"/>
  <c r="L14" i="6"/>
  <c r="X17" i="2" s="1"/>
  <c r="L15" i="6"/>
  <c r="X43" i="2" s="1"/>
  <c r="L16" i="6"/>
  <c r="X19" i="2" s="1"/>
  <c r="L17" i="6"/>
  <c r="X20" i="2" s="1"/>
  <c r="L18" i="6"/>
  <c r="X21" i="2" s="1"/>
  <c r="L19" i="6"/>
  <c r="X12" i="2" s="1"/>
  <c r="L20" i="6"/>
  <c r="X22" i="2" s="1"/>
  <c r="L21" i="6"/>
  <c r="X41" i="2" s="1"/>
  <c r="L22" i="6"/>
  <c r="X23" i="2" s="1"/>
  <c r="L23" i="6"/>
  <c r="X24" i="2" s="1"/>
  <c r="L24" i="6"/>
  <c r="X15" i="2" s="1"/>
  <c r="L25" i="6"/>
  <c r="X25" i="2" s="1"/>
  <c r="L26" i="6"/>
  <c r="X9" i="2" s="1"/>
  <c r="L27" i="6"/>
  <c r="X10" i="2" s="1"/>
  <c r="L28" i="6"/>
  <c r="X11" i="2" s="1"/>
  <c r="L29" i="6"/>
  <c r="X13" i="2" s="1"/>
  <c r="L30" i="6"/>
  <c r="X18" i="2" s="1"/>
  <c r="L31" i="6"/>
  <c r="X14" i="2" s="1"/>
  <c r="L32" i="6"/>
  <c r="X26" i="2" s="1"/>
  <c r="L33" i="6"/>
  <c r="X27" i="2" s="1"/>
  <c r="L34" i="6"/>
  <c r="X28" i="2" s="1"/>
  <c r="L35" i="6"/>
  <c r="X29" i="2" s="1"/>
  <c r="L36" i="6"/>
  <c r="X30" i="2" s="1"/>
  <c r="L37" i="6"/>
  <c r="X31" i="2" s="1"/>
  <c r="L38" i="6"/>
  <c r="X37" i="2" s="1"/>
  <c r="L39" i="6"/>
  <c r="X44" i="2" s="1"/>
  <c r="L40" i="6"/>
  <c r="X32" i="2" s="1"/>
  <c r="L41" i="6"/>
  <c r="X33" i="2" s="1"/>
  <c r="L42" i="6"/>
  <c r="X34" i="2" s="1"/>
  <c r="L43" i="6"/>
  <c r="X42" i="2" s="1"/>
  <c r="L44" i="6"/>
  <c r="X35" i="2" s="1"/>
  <c r="L45" i="6"/>
  <c r="L2" i="6"/>
  <c r="X3" i="2" s="1"/>
  <c r="E46" i="6"/>
  <c r="F46" i="6"/>
  <c r="G46" i="6"/>
  <c r="H46" i="6"/>
  <c r="I46" i="6"/>
  <c r="J46" i="6"/>
  <c r="K46" i="6"/>
  <c r="L46" i="6" s="1"/>
  <c r="X46" i="2" s="1"/>
  <c r="D46" i="6"/>
  <c r="B46" i="6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2" i="5"/>
  <c r="K45" i="5"/>
  <c r="J45" i="5"/>
  <c r="I45" i="5"/>
  <c r="H45" i="5"/>
  <c r="G45" i="5"/>
  <c r="F45" i="5"/>
  <c r="E45" i="5"/>
  <c r="D45" i="5"/>
  <c r="L45" i="5" s="1"/>
  <c r="B45" i="5"/>
  <c r="V44" i="2"/>
  <c r="V40" i="2"/>
  <c r="V37" i="2"/>
  <c r="V35" i="2"/>
  <c r="V34" i="2"/>
  <c r="V30" i="2"/>
  <c r="V28" i="2"/>
  <c r="V24" i="2"/>
  <c r="V23" i="2"/>
  <c r="V21" i="2"/>
  <c r="V19" i="2"/>
  <c r="V17" i="2"/>
  <c r="V15" i="2"/>
  <c r="V12" i="2"/>
  <c r="V11" i="2"/>
  <c r="V9" i="2"/>
  <c r="V8" i="2"/>
  <c r="V7" i="2"/>
  <c r="V4" i="2"/>
  <c r="V3" i="2"/>
  <c r="M46" i="4"/>
  <c r="L3" i="4"/>
  <c r="L4" i="4"/>
  <c r="V5" i="2" s="1"/>
  <c r="L5" i="4"/>
  <c r="V36" i="2" s="1"/>
  <c r="L6" i="4"/>
  <c r="L7" i="4"/>
  <c r="V38" i="2" s="1"/>
  <c r="L8" i="4"/>
  <c r="V6" i="2" s="1"/>
  <c r="L9" i="4"/>
  <c r="L10" i="4"/>
  <c r="L11" i="4"/>
  <c r="L12" i="4"/>
  <c r="V45" i="2" s="1"/>
  <c r="L13" i="4"/>
  <c r="V16" i="2" s="1"/>
  <c r="L14" i="4"/>
  <c r="L15" i="4"/>
  <c r="V43" i="2" s="1"/>
  <c r="L16" i="4"/>
  <c r="L17" i="4"/>
  <c r="V20" i="2" s="1"/>
  <c r="L18" i="4"/>
  <c r="L19" i="4"/>
  <c r="L20" i="4"/>
  <c r="V22" i="2" s="1"/>
  <c r="L21" i="4"/>
  <c r="V41" i="2" s="1"/>
  <c r="L22" i="4"/>
  <c r="L23" i="4"/>
  <c r="L24" i="4"/>
  <c r="L25" i="4"/>
  <c r="V25" i="2" s="1"/>
  <c r="L26" i="4"/>
  <c r="L27" i="4"/>
  <c r="V10" i="2" s="1"/>
  <c r="L28" i="4"/>
  <c r="L29" i="4"/>
  <c r="V13" i="2" s="1"/>
  <c r="L30" i="4"/>
  <c r="V18" i="2" s="1"/>
  <c r="L31" i="4"/>
  <c r="V14" i="2" s="1"/>
  <c r="L32" i="4"/>
  <c r="V26" i="2" s="1"/>
  <c r="L33" i="4"/>
  <c r="V27" i="2" s="1"/>
  <c r="L34" i="4"/>
  <c r="L35" i="4"/>
  <c r="V29" i="2" s="1"/>
  <c r="L36" i="4"/>
  <c r="L37" i="4"/>
  <c r="V31" i="2" s="1"/>
  <c r="L38" i="4"/>
  <c r="L39" i="4"/>
  <c r="L40" i="4"/>
  <c r="V32" i="2" s="1"/>
  <c r="L41" i="4"/>
  <c r="V33" i="2" s="1"/>
  <c r="L42" i="4"/>
  <c r="L43" i="4"/>
  <c r="V42" i="2" s="1"/>
  <c r="L44" i="4"/>
  <c r="L45" i="4"/>
  <c r="L2" i="4"/>
  <c r="K46" i="4"/>
  <c r="J46" i="4"/>
  <c r="I46" i="4"/>
  <c r="H46" i="4"/>
  <c r="G46" i="4"/>
  <c r="F46" i="4"/>
  <c r="E46" i="4"/>
  <c r="D46" i="4"/>
  <c r="B46" i="4"/>
  <c r="L46" i="4" l="1"/>
  <c r="V46" i="2" s="1"/>
</calcChain>
</file>

<file path=xl/sharedStrings.xml><?xml version="1.0" encoding="utf-8"?>
<sst xmlns="http://schemas.openxmlformats.org/spreadsheetml/2006/main" count="1626" uniqueCount="155">
  <si>
    <t>Agrònoms</t>
  </si>
  <si>
    <t>ETS Arquit</t>
  </si>
  <si>
    <t>Camins</t>
  </si>
  <si>
    <t>Industr.</t>
  </si>
  <si>
    <t>ETSDisseny</t>
  </si>
  <si>
    <t>ETSMRiE</t>
  </si>
  <si>
    <t>Geodèsia</t>
  </si>
  <si>
    <t>Gest.Edif.</t>
  </si>
  <si>
    <t>Inf.Aplic.</t>
  </si>
  <si>
    <t>EPS Alcoi</t>
  </si>
  <si>
    <t>Fac. BBAA</t>
  </si>
  <si>
    <t>Fac. ADE</t>
  </si>
  <si>
    <t>Fac.Inf.</t>
  </si>
  <si>
    <t>EPS Gandia</t>
  </si>
  <si>
    <t>ETSINF</t>
  </si>
  <si>
    <t>Agronòmica</t>
  </si>
  <si>
    <t>ETS Teleco</t>
  </si>
  <si>
    <t>Teleco ADE</t>
  </si>
  <si>
    <t>Inf Ade</t>
  </si>
  <si>
    <t>Universit.</t>
  </si>
  <si>
    <t>Uni.Màster</t>
  </si>
  <si>
    <t>TOTALS</t>
  </si>
  <si>
    <t>BIOLOGIA VEGETAL</t>
  </si>
  <si>
    <t>BIOTECNOLOGIA</t>
  </si>
  <si>
    <t>CIÈNCIA ANIMAL</t>
  </si>
  <si>
    <t>COMPOSICIÓ ARQUITECTÒNICA</t>
  </si>
  <si>
    <t>CONSTRUCCIONS ARQUITECTÒNIQUES</t>
  </si>
  <si>
    <t>DIBUIX</t>
  </si>
  <si>
    <t>ECONOMIA I CIÈNCIES SOCIALS</t>
  </si>
  <si>
    <t>ESCULTURA</t>
  </si>
  <si>
    <t>ESTADÍSTICA I INVESTIGACIÓ OPERATIVA APLICADES I QUALITAT</t>
  </si>
  <si>
    <t>EXPRESSIÓ GRÀFICA ARQUITECTÒNICA</t>
  </si>
  <si>
    <t>Enginyeria Gràfica</t>
  </si>
  <si>
    <t>FÍSICA APLICADA</t>
  </si>
  <si>
    <t>LINGÜÍSTICA APLICADA</t>
  </si>
  <si>
    <t>ENGINYERIA RURAL I AGROALIMENTÀRIA</t>
  </si>
  <si>
    <t>ENGINYERIA CARTOGRÀFICA, GEODÈSIA I FOTOGRAMETRIA</t>
  </si>
  <si>
    <t>ENGINYERIA DE LA CONSTRUCCIÓ I DE PROJECTES  D'ENGINYERIA CIVIL</t>
  </si>
  <si>
    <t>INFORMÀTICA DE SISTEMES I COMPUTADORS</t>
  </si>
  <si>
    <t>ENGINYERIA DEL TERRENY</t>
  </si>
  <si>
    <t>ENGINYERIA ELÈCTRICA</t>
  </si>
  <si>
    <t>ENGINYERIA ELECTRÒNICA</t>
  </si>
  <si>
    <t>ENGINYERIA HIDRÀULICA I MEDI AMBIENT</t>
  </si>
  <si>
    <t>ENGINYERIA MECÀNICA I DE MATERIALS</t>
  </si>
  <si>
    <t>ENGINYERIA QUÍMICA I NUCLEAR</t>
  </si>
  <si>
    <t>ENGINYERIA TÈXTIL I PAPERERA</t>
  </si>
  <si>
    <t>MÀQUINES I MOTORS TÈRMICS</t>
  </si>
  <si>
    <t>MATEMÀTICA APLICADA</t>
  </si>
  <si>
    <t>MECÀNICA DELS MEDIS CONTINUS I TEORIA D'ESTRUCTURES</t>
  </si>
  <si>
    <t>Organització d'Empreses</t>
  </si>
  <si>
    <t>PINTURA</t>
  </si>
  <si>
    <t>PRODUCCIÓ VEGETAL</t>
  </si>
  <si>
    <t>QUÍMICA</t>
  </si>
  <si>
    <t>SISTEMES INFORMÀTICS I COMPUTACIÓ</t>
  </si>
  <si>
    <t>TECNOLOGIA D'ALIMENTS</t>
  </si>
  <si>
    <t>URBANISME</t>
  </si>
  <si>
    <t>COMUNICACIÓ AUDIOVISUAL, DOCUMENTACIÓ I HISTÒRIA DE L'ART</t>
  </si>
  <si>
    <t>PROJECTES ARQUITECTÒNICS</t>
  </si>
  <si>
    <t>CONSERVACIÓ I RESTAURACIÓ DE BÉNS CULTURALS</t>
  </si>
  <si>
    <t>MECANITZACIÓ I TECNOLOGIA AGRÀRIA</t>
  </si>
  <si>
    <t>COMUNICACIONS</t>
  </si>
  <si>
    <t>ENGINYERIA I INFRAESTRUCTURA DELS TRANSPORTS</t>
  </si>
  <si>
    <t>TERMODINÀMICA APLICADA</t>
  </si>
  <si>
    <t>ENGINYERIA DE SISTEMES I AUTOMÀTICA</t>
  </si>
  <si>
    <t>PROJECTES D'ENGINYERIA</t>
  </si>
  <si>
    <t>ECOSISTEMES AGROFORESTALS</t>
  </si>
  <si>
    <t xml:space="preserve"> </t>
  </si>
  <si>
    <t>Curs</t>
  </si>
  <si>
    <t>Dep</t>
  </si>
  <si>
    <t>Departament</t>
  </si>
  <si>
    <t>Valencià</t>
  </si>
  <si>
    <t>Castellà</t>
  </si>
  <si>
    <t>Anglés</t>
  </si>
  <si>
    <t>Francés</t>
  </si>
  <si>
    <t>Italià</t>
  </si>
  <si>
    <t>Alemany</t>
  </si>
  <si>
    <t>Indistint</t>
  </si>
  <si>
    <t>TOTAL</t>
  </si>
  <si>
    <t>02</t>
  </si>
  <si>
    <t>03</t>
  </si>
  <si>
    <t>04</t>
  </si>
  <si>
    <t>35</t>
  </si>
  <si>
    <t>39</t>
  </si>
  <si>
    <t>37</t>
  </si>
  <si>
    <t>05</t>
  </si>
  <si>
    <t>98</t>
  </si>
  <si>
    <t>DEPARTAMENTS D'ALTRES UNIVERSITATS</t>
  </si>
  <si>
    <t>06</t>
  </si>
  <si>
    <t>07</t>
  </si>
  <si>
    <t>44</t>
  </si>
  <si>
    <t>15</t>
  </si>
  <si>
    <t>16</t>
  </si>
  <si>
    <t>42</t>
  </si>
  <si>
    <t>18</t>
  </si>
  <si>
    <t>19</t>
  </si>
  <si>
    <t>20</t>
  </si>
  <si>
    <t>11</t>
  </si>
  <si>
    <t>21</t>
  </si>
  <si>
    <t>40</t>
  </si>
  <si>
    <t>22</t>
  </si>
  <si>
    <t>23</t>
  </si>
  <si>
    <t>14</t>
  </si>
  <si>
    <t>24</t>
  </si>
  <si>
    <t>08</t>
  </si>
  <si>
    <t>09</t>
  </si>
  <si>
    <t>10</t>
  </si>
  <si>
    <t>12</t>
  </si>
  <si>
    <t>17</t>
  </si>
  <si>
    <t>13</t>
  </si>
  <si>
    <t>25</t>
  </si>
  <si>
    <t>26</t>
  </si>
  <si>
    <t>27</t>
  </si>
  <si>
    <t>28</t>
  </si>
  <si>
    <t>29</t>
  </si>
  <si>
    <t>30</t>
  </si>
  <si>
    <t>36</t>
  </si>
  <si>
    <t>43</t>
  </si>
  <si>
    <t>31</t>
  </si>
  <si>
    <t>32</t>
  </si>
  <si>
    <t>33</t>
  </si>
  <si>
    <t>41</t>
  </si>
  <si>
    <t>34</t>
  </si>
  <si>
    <t>96</t>
  </si>
  <si>
    <t>Z-EXTERNS POSTGRAU</t>
  </si>
  <si>
    <t>Percentatge</t>
  </si>
  <si>
    <t>2020</t>
  </si>
  <si>
    <t>ENGINYERIA DE LA CONSTRUCCIÓ I DE PROJECTES D'ENGINYERIA CIVIL</t>
  </si>
  <si>
    <t>2021</t>
  </si>
  <si>
    <t>DEPT</t>
  </si>
  <si>
    <t>NODEPT</t>
  </si>
  <si>
    <t>Anglès</t>
  </si>
  <si>
    <t>Francès</t>
  </si>
  <si>
    <t>U</t>
  </si>
  <si>
    <t>X</t>
  </si>
  <si>
    <t>Uni.Master</t>
  </si>
  <si>
    <t>Z</t>
  </si>
  <si>
    <t>Totals grau-DLA</t>
  </si>
  <si>
    <t>2023</t>
  </si>
  <si>
    <t>ANEU EN COMPTE QUE NO TENEN EL MATEIX ORDRE QUE ANTIGAMENT</t>
  </si>
  <si>
    <t>Les últimes columnes ja tenen com valor les cel·les del departament corresponent</t>
  </si>
  <si>
    <t>Y</t>
  </si>
  <si>
    <t>DOCTORAT</t>
  </si>
  <si>
    <t>% de crèdits de docència sense el Dep. De Lingüística Aplicada</t>
  </si>
  <si>
    <t>% Valencià</t>
  </si>
  <si>
    <t>% Anglès</t>
  </si>
  <si>
    <t>% Castellà</t>
  </si>
  <si>
    <t>Total</t>
  </si>
  <si>
    <t>%francès</t>
  </si>
  <si>
    <t>%italià</t>
  </si>
  <si>
    <t>% alemany</t>
  </si>
  <si>
    <t>Sense Ling.</t>
  </si>
  <si>
    <t>2024</t>
  </si>
  <si>
    <t>2025</t>
  </si>
  <si>
    <t>45</t>
  </si>
  <si>
    <t>ENGINYERIA DELS TRANSPORTS I DEL TERRENY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</si>
</sst>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3" borderId="7" applyNumberFormat="0" applyAlignment="0" applyProtection="0"/>
    <xf numFmtId="0" fontId="5" fillId="4" borderId="8" applyNumberFormat="0" applyAlignment="0" applyProtection="0"/>
    <xf numFmtId="0" fontId="6" fillId="5" borderId="9" applyNumberFormat="0" applyAlignment="0" applyProtection="0"/>
    <xf numFmtId="0" fontId="3" fillId="0" borderId="0"/>
    <xf numFmtId="0" fontId="14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16" applyNumberFormat="0" applyFill="0" applyAlignment="0" applyProtection="0"/>
    <xf numFmtId="0" fontId="15" fillId="9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</cellStyleXfs>
  <cellXfs count="88">
    <xf numFmtId="0" fontId="0" fillId="0" borderId="0" xfId="0"/>
    <xf numFmtId="10" fontId="0" fillId="0" borderId="0" xfId="0" applyNumberFormat="1"/>
    <xf numFmtId="164" fontId="1" fillId="0" borderId="0" xfId="1" applyNumberFormat="1" applyFont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0" xfId="0" applyNumberFormat="1"/>
    <xf numFmtId="0" fontId="0" fillId="2" borderId="4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5" fontId="0" fillId="0" borderId="0" xfId="0" applyNumberFormat="1"/>
    <xf numFmtId="0" fontId="6" fillId="5" borderId="9" xfId="4" applyAlignment="1">
      <alignment horizontal="center"/>
    </xf>
    <xf numFmtId="0" fontId="4" fillId="3" borderId="7" xfId="2" applyAlignment="1">
      <alignment horizontal="center"/>
    </xf>
    <xf numFmtId="0" fontId="4" fillId="3" borderId="10" xfId="2" applyBorder="1" applyAlignment="1">
      <alignment horizontal="center"/>
    </xf>
    <xf numFmtId="0" fontId="5" fillId="4" borderId="11" xfId="3" applyBorder="1" applyAlignment="1">
      <alignment horizontal="center"/>
    </xf>
    <xf numFmtId="0" fontId="5" fillId="4" borderId="12" xfId="3" applyBorder="1" applyAlignment="1">
      <alignment horizontal="center"/>
    </xf>
    <xf numFmtId="0" fontId="5" fillId="6" borderId="11" xfId="3" applyFill="1" applyBorder="1" applyAlignment="1">
      <alignment horizontal="center"/>
    </xf>
    <xf numFmtId="0" fontId="7" fillId="6" borderId="12" xfId="3" applyFont="1" applyFill="1" applyBorder="1" applyAlignment="1">
      <alignment horizontal="center"/>
    </xf>
    <xf numFmtId="0" fontId="7" fillId="4" borderId="12" xfId="3" applyFont="1" applyBorder="1" applyAlignment="1">
      <alignment horizontal="center"/>
    </xf>
    <xf numFmtId="165" fontId="7" fillId="4" borderId="12" xfId="3" applyNumberFormat="1" applyFont="1" applyBorder="1" applyAlignment="1">
      <alignment horizontal="center"/>
    </xf>
    <xf numFmtId="164" fontId="7" fillId="4" borderId="12" xfId="3" applyNumberFormat="1" applyFont="1" applyBorder="1" applyAlignment="1">
      <alignment horizontal="center"/>
    </xf>
    <xf numFmtId="0" fontId="3" fillId="0" borderId="0" xfId="5" applyAlignment="1">
      <alignment horizontal="right"/>
    </xf>
    <xf numFmtId="0" fontId="3" fillId="0" borderId="0" xfId="5"/>
    <xf numFmtId="0" fontId="3" fillId="0" borderId="0" xfId="5" applyAlignment="1">
      <alignment horizontal="center" vertical="center" wrapText="1"/>
    </xf>
    <xf numFmtId="0" fontId="3" fillId="0" borderId="0" xfId="5" applyAlignment="1">
      <alignment horizontal="left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5" fillId="4" borderId="8" xfId="3" applyAlignment="1">
      <alignment horizontal="center"/>
    </xf>
    <xf numFmtId="0" fontId="12" fillId="0" borderId="0" xfId="0" applyFont="1"/>
    <xf numFmtId="0" fontId="12" fillId="4" borderId="8" xfId="3" applyFont="1" applyAlignment="1">
      <alignment horizontal="center"/>
    </xf>
    <xf numFmtId="0" fontId="0" fillId="0" borderId="12" xfId="0" applyBorder="1"/>
    <xf numFmtId="0" fontId="5" fillId="4" borderId="14" xfId="3" applyBorder="1" applyAlignment="1">
      <alignment horizontal="center"/>
    </xf>
    <xf numFmtId="0" fontId="5" fillId="6" borderId="8" xfId="3" applyFill="1" applyAlignment="1">
      <alignment horizontal="center"/>
    </xf>
    <xf numFmtId="0" fontId="7" fillId="6" borderId="11" xfId="3" applyFont="1" applyFill="1" applyBorder="1" applyAlignment="1">
      <alignment horizontal="center"/>
    </xf>
    <xf numFmtId="0" fontId="8" fillId="6" borderId="0" xfId="0" applyFont="1" applyFill="1"/>
    <xf numFmtId="0" fontId="7" fillId="4" borderId="11" xfId="3" applyFont="1" applyBorder="1" applyAlignment="1">
      <alignment horizontal="center"/>
    </xf>
    <xf numFmtId="0" fontId="7" fillId="4" borderId="8" xfId="3" applyFont="1" applyAlignment="1">
      <alignment horizontal="center"/>
    </xf>
    <xf numFmtId="0" fontId="7" fillId="4" borderId="15" xfId="3" applyFont="1" applyBorder="1" applyAlignment="1">
      <alignment horizontal="center"/>
    </xf>
    <xf numFmtId="164" fontId="7" fillId="4" borderId="8" xfId="3" applyNumberFormat="1" applyFont="1" applyAlignment="1">
      <alignment horizontal="center"/>
    </xf>
    <xf numFmtId="0" fontId="0" fillId="6" borderId="0" xfId="0" applyFill="1"/>
    <xf numFmtId="0" fontId="13" fillId="0" borderId="0" xfId="0" applyFont="1"/>
    <xf numFmtId="164" fontId="5" fillId="4" borderId="8" xfId="3" applyNumberFormat="1" applyAlignment="1">
      <alignment horizontal="center"/>
    </xf>
    <xf numFmtId="0" fontId="0" fillId="2" borderId="0" xfId="0" applyFill="1"/>
    <xf numFmtId="0" fontId="11" fillId="0" borderId="0" xfId="0" applyFont="1"/>
    <xf numFmtId="164" fontId="0" fillId="0" borderId="0" xfId="1" applyNumberFormat="1" applyFont="1" applyFill="1"/>
    <xf numFmtId="0" fontId="0" fillId="2" borderId="0" xfId="0" applyFill="1" applyAlignment="1">
      <alignment horizontal="right"/>
    </xf>
    <xf numFmtId="164" fontId="11" fillId="0" borderId="0" xfId="1" applyNumberFormat="1" applyFont="1"/>
    <xf numFmtId="0" fontId="14" fillId="7" borderId="4" xfId="6" applyBorder="1"/>
    <xf numFmtId="164" fontId="14" fillId="7" borderId="0" xfId="6" applyNumberFormat="1"/>
    <xf numFmtId="9" fontId="1" fillId="8" borderId="0" xfId="7" applyNumberFormat="1"/>
    <xf numFmtId="164" fontId="1" fillId="8" borderId="0" xfId="7" applyNumberFormat="1"/>
    <xf numFmtId="9" fontId="0" fillId="0" borderId="0" xfId="1" applyFont="1"/>
    <xf numFmtId="0" fontId="14" fillId="7" borderId="0" xfId="6" applyAlignment="1">
      <alignment horizontal="left"/>
    </xf>
    <xf numFmtId="0" fontId="14" fillId="7" borderId="0" xfId="6" applyAlignment="1">
      <alignment horizontal="right"/>
    </xf>
    <xf numFmtId="9" fontId="14" fillId="7" borderId="0" xfId="6" applyNumberFormat="1"/>
    <xf numFmtId="0" fontId="2" fillId="0" borderId="0" xfId="10" applyAlignment="1">
      <alignment horizontal="right"/>
    </xf>
    <xf numFmtId="164" fontId="3" fillId="10" borderId="0" xfId="5" applyNumberFormat="1" applyFill="1" applyAlignment="1">
      <alignment horizontal="right"/>
    </xf>
    <xf numFmtId="164" fontId="0" fillId="10" borderId="0" xfId="0" applyNumberFormat="1" applyFill="1" applyAlignment="1">
      <alignment horizontal="right"/>
    </xf>
    <xf numFmtId="0" fontId="10" fillId="0" borderId="0" xfId="5" applyFont="1" applyAlignment="1">
      <alignment horizontal="right"/>
    </xf>
    <xf numFmtId="0" fontId="2" fillId="0" borderId="0" xfId="10"/>
    <xf numFmtId="0" fontId="0" fillId="0" borderId="0" xfId="0"/>
    <xf numFmtId="0" fontId="0" fillId="0" borderId="0" xfId="0" applyAlignment="1">
      <alignment horizontal="right"/>
    </xf>
    <xf numFmtId="0" fontId="2" fillId="0" borderId="0" xfId="10" applyAlignment="1">
      <alignment horizontal="right"/>
    </xf>
    <xf numFmtId="0" fontId="16" fillId="0" borderId="0" xfId="13" applyFont="1" applyAlignment="1">
      <alignment horizontal="left"/>
    </xf>
    <xf numFmtId="0" fontId="16" fillId="0" borderId="0" xfId="13" applyAlignment="1">
      <alignment horizontal="right"/>
    </xf>
    <xf numFmtId="0" fontId="16" fillId="0" borderId="0" xfId="13" applyFont="1" applyAlignment="1">
      <alignment horizontal="left"/>
    </xf>
    <xf numFmtId="0" fontId="16" fillId="0" borderId="0" xfId="13" applyAlignment="1">
      <alignment horizontal="right"/>
    </xf>
    <xf numFmtId="2" fontId="0" fillId="0" borderId="0" xfId="0" applyNumberFormat="1"/>
    <xf numFmtId="0" fontId="16" fillId="0" borderId="0" xfId="14" applyAlignment="1">
      <alignment horizontal="right"/>
    </xf>
    <xf numFmtId="0" fontId="16" fillId="0" borderId="0" xfId="14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0" fontId="2" fillId="0" borderId="0" xfId="10" applyAlignment="1">
      <alignment horizontal="right"/>
    </xf>
    <xf numFmtId="164" fontId="14" fillId="7" borderId="0" xfId="6" applyNumberFormat="1"/>
    <xf numFmtId="0" fontId="16" fillId="0" borderId="0" xfId="14" applyAlignment="1">
      <alignment horizontal="right"/>
    </xf>
    <xf numFmtId="0" fontId="9" fillId="0" borderId="13" xfId="0" applyFont="1" applyBorder="1" applyAlignment="1">
      <alignment horizontal="center" vertical="center" textRotation="90"/>
    </xf>
    <xf numFmtId="0" fontId="0" fillId="0" borderId="0" xfId="0" applyAlignment="1">
      <alignment horizontal="center" wrapText="1"/>
    </xf>
  </cellXfs>
  <cellStyles count="15">
    <cellStyle name="40% - Énfasis3" xfId="7" builtinId="39"/>
    <cellStyle name="Celda de comprobación" xfId="4" builtinId="23"/>
    <cellStyle name="Entrada" xfId="2" builtinId="20" customBuiltin="1"/>
    <cellStyle name="Incorrecto" xfId="6" builtinId="27"/>
    <cellStyle name="Neutral 2" xfId="9" xr:uid="{387F74B1-3541-4135-84EF-F29ED2D06E4E}"/>
    <cellStyle name="Normal" xfId="0" builtinId="0"/>
    <cellStyle name="Normal 2" xfId="5" xr:uid="{00000000-0005-0000-0000-000003000000}"/>
    <cellStyle name="Normal 2 2" xfId="10" xr:uid="{7E7E8DBF-AC7A-49E1-BF6C-44394630DFD9}"/>
    <cellStyle name="Normal 3" xfId="11" xr:uid="{460B3258-765F-4C81-B4BE-6BFCCA50341E}"/>
    <cellStyle name="Normal 3 2" xfId="13" xr:uid="{0A789AA8-1571-4883-A2D2-820D5E310C3B}"/>
    <cellStyle name="Normal 4" xfId="14" xr:uid="{C56EEE26-C3C9-43B1-A251-5F56A8B89EBC}"/>
    <cellStyle name="Porcentaje" xfId="1" builtinId="5"/>
    <cellStyle name="Porcentaje 2" xfId="12" xr:uid="{8E544968-D769-455C-9D19-918DF8C194C7}"/>
    <cellStyle name="Salida" xfId="3" builtinId="21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ETS Geodèsia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Centres'!$T$8</c:f>
              <c:strCache>
                <c:ptCount val="1"/>
                <c:pt idx="0">
                  <c:v>Geodèsia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Centres'!$B$8:$R$8</c:f>
              <c:numCache>
                <c:formatCode>0.00%</c:formatCode>
                <c:ptCount val="17"/>
                <c:pt idx="0">
                  <c:v>8.5209981740718196E-3</c:v>
                </c:pt>
                <c:pt idx="1">
                  <c:v>1.7438239568195974E-2</c:v>
                </c:pt>
                <c:pt idx="2">
                  <c:v>2.450479885644272E-2</c:v>
                </c:pt>
                <c:pt idx="3">
                  <c:v>2.1986970684039087E-2</c:v>
                </c:pt>
                <c:pt idx="4">
                  <c:v>3.7282020444978956E-2</c:v>
                </c:pt>
                <c:pt idx="5">
                  <c:v>3.5401831129196336E-2</c:v>
                </c:pt>
                <c:pt idx="6">
                  <c:v>3.6129568106312293E-2</c:v>
                </c:pt>
                <c:pt idx="7">
                  <c:v>3.6129568106312293E-2</c:v>
                </c:pt>
                <c:pt idx="8">
                  <c:v>1.8329938900203666E-2</c:v>
                </c:pt>
                <c:pt idx="9">
                  <c:v>1.7641870038224053E-2</c:v>
                </c:pt>
                <c:pt idx="10">
                  <c:v>1.2056262558606833E-2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4.5327754532775454E-2</c:v>
                </c:pt>
                <c:pt idx="15">
                  <c:v>2.8933092224231464E-2</c:v>
                </c:pt>
                <c:pt idx="16">
                  <c:v>8.5106382978723406E-3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5-4802-91E9-BACB9A327E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EPS</a:t>
            </a:r>
            <a:r>
              <a:rPr lang="en-US" baseline="0"/>
              <a:t> Alcoi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Centres'!$T$11</c:f>
              <c:strCache>
                <c:ptCount val="1"/>
                <c:pt idx="0">
                  <c:v>EPS Alcoi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Centres'!$B$11:$R$11</c:f>
              <c:numCache>
                <c:formatCode>0.00%</c:formatCode>
                <c:ptCount val="17"/>
                <c:pt idx="0">
                  <c:v>7.9292467215614518E-2</c:v>
                </c:pt>
                <c:pt idx="1">
                  <c:v>9.6987599526172946E-2</c:v>
                </c:pt>
                <c:pt idx="2">
                  <c:v>9.7151699792059593E-2</c:v>
                </c:pt>
                <c:pt idx="3">
                  <c:v>0.10272191429045688</c:v>
                </c:pt>
                <c:pt idx="4">
                  <c:v>0.11132885253866709</c:v>
                </c:pt>
                <c:pt idx="5">
                  <c:v>0.10773140056568965</c:v>
                </c:pt>
                <c:pt idx="6">
                  <c:v>9.6576860087986896E-2</c:v>
                </c:pt>
                <c:pt idx="7">
                  <c:v>8.9303466101133266E-2</c:v>
                </c:pt>
                <c:pt idx="8">
                  <c:v>7.6612820248996807E-2</c:v>
                </c:pt>
                <c:pt idx="9">
                  <c:v>7.4891346925071337E-2</c:v>
                </c:pt>
                <c:pt idx="10">
                  <c:v>8.1860277093822348E-2</c:v>
                </c:pt>
                <c:pt idx="11">
                  <c:v>9.0899999999999995E-2</c:v>
                </c:pt>
                <c:pt idx="12">
                  <c:v>0.10298380767813957</c:v>
                </c:pt>
                <c:pt idx="13">
                  <c:v>0.1068084335165831</c:v>
                </c:pt>
                <c:pt idx="14">
                  <c:v>8.1669763369635412E-2</c:v>
                </c:pt>
                <c:pt idx="15">
                  <c:v>8.3547671665817197E-2</c:v>
                </c:pt>
                <c:pt idx="16">
                  <c:v>8.48700881436487E-2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A-424B-8ABC-210E889C0C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FAC. BBAA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Centres'!$T$12</c:f>
              <c:strCache>
                <c:ptCount val="1"/>
                <c:pt idx="0">
                  <c:v>Fac. BBAA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Centres'!$B$12:$R$12</c:f>
              <c:numCache>
                <c:formatCode>0.00%</c:formatCode>
                <c:ptCount val="17"/>
                <c:pt idx="0">
                  <c:v>0.1769570707070707</c:v>
                </c:pt>
                <c:pt idx="1">
                  <c:v>0.18534172661870502</c:v>
                </c:pt>
                <c:pt idx="2">
                  <c:v>0.16538643067846606</c:v>
                </c:pt>
                <c:pt idx="3">
                  <c:v>0.15271726535341829</c:v>
                </c:pt>
                <c:pt idx="4">
                  <c:v>0.1608846487424111</c:v>
                </c:pt>
                <c:pt idx="5">
                  <c:v>0.16179707652622527</c:v>
                </c:pt>
                <c:pt idx="6">
                  <c:v>0.14820497790344178</c:v>
                </c:pt>
                <c:pt idx="7">
                  <c:v>0.14134845349743369</c:v>
                </c:pt>
                <c:pt idx="8">
                  <c:v>0.14247141889822626</c:v>
                </c:pt>
                <c:pt idx="9">
                  <c:v>0.11743344301525575</c:v>
                </c:pt>
                <c:pt idx="10">
                  <c:v>0.11641049754606637</c:v>
                </c:pt>
                <c:pt idx="11">
                  <c:v>7.8E-2</c:v>
                </c:pt>
                <c:pt idx="12">
                  <c:v>4.5905843561091772E-2</c:v>
                </c:pt>
                <c:pt idx="13">
                  <c:v>7.3096089486044402E-2</c:v>
                </c:pt>
                <c:pt idx="14">
                  <c:v>7.8763205440759931E-2</c:v>
                </c:pt>
                <c:pt idx="15">
                  <c:v>7.0327175954915472E-2</c:v>
                </c:pt>
                <c:pt idx="16">
                  <c:v>5.9561504745069001E-2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7-4F3B-BE3E-8E36C72BD54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Fac. ADE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Centres'!$T$13</c:f>
              <c:strCache>
                <c:ptCount val="1"/>
                <c:pt idx="0">
                  <c:v>Fac. 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Centres'!$B$13:$R$13</c:f>
              <c:numCache>
                <c:formatCode>0.00%</c:formatCode>
                <c:ptCount val="17"/>
                <c:pt idx="0">
                  <c:v>3.9155096512021668E-2</c:v>
                </c:pt>
                <c:pt idx="1">
                  <c:v>3.8145704913305212E-2</c:v>
                </c:pt>
                <c:pt idx="2">
                  <c:v>3.9321740857344786E-2</c:v>
                </c:pt>
                <c:pt idx="3">
                  <c:v>5.1427683979322431E-2</c:v>
                </c:pt>
                <c:pt idx="4">
                  <c:v>4.1573951497056581E-2</c:v>
                </c:pt>
                <c:pt idx="5">
                  <c:v>4.209952361820582E-2</c:v>
                </c:pt>
                <c:pt idx="6">
                  <c:v>4.6826252523398788E-2</c:v>
                </c:pt>
                <c:pt idx="7">
                  <c:v>4.8425527938703049E-2</c:v>
                </c:pt>
                <c:pt idx="8">
                  <c:v>5.2307994983154214E-2</c:v>
                </c:pt>
                <c:pt idx="9">
                  <c:v>8.1423976932460909E-2</c:v>
                </c:pt>
                <c:pt idx="10">
                  <c:v>4.690416751006455E-2</c:v>
                </c:pt>
                <c:pt idx="11">
                  <c:v>4.3200000000000002E-2</c:v>
                </c:pt>
                <c:pt idx="12">
                  <c:v>4.4155844155844157E-2</c:v>
                </c:pt>
                <c:pt idx="13">
                  <c:v>3.3344792024750776E-2</c:v>
                </c:pt>
                <c:pt idx="14">
                  <c:v>2.0302001300484072E-2</c:v>
                </c:pt>
                <c:pt idx="15">
                  <c:v>7.2938006385766752E-2</c:v>
                </c:pt>
                <c:pt idx="16">
                  <c:v>5.9673969167219898E-2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09D-9A97-1AEDF5623D5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</a:t>
            </a:r>
            <a:r>
              <a:rPr lang="en-US" baseline="0"/>
              <a:t> Agronòmica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Centres'!$T$17</c:f>
              <c:strCache>
                <c:ptCount val="1"/>
                <c:pt idx="0">
                  <c:v>Agronòmica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Centres'!$J$1:$R$1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'Per Centres'!$J$17:$R$17</c:f>
              <c:numCache>
                <c:formatCode>0.00%</c:formatCode>
                <c:ptCount val="9"/>
                <c:pt idx="0">
                  <c:v>5.519292069080356E-2</c:v>
                </c:pt>
                <c:pt idx="1">
                  <c:v>4.309956728299269E-2</c:v>
                </c:pt>
                <c:pt idx="2">
                  <c:v>2.9072228579543748E-2</c:v>
                </c:pt>
                <c:pt idx="3">
                  <c:v>1.7100000000000001E-2</c:v>
                </c:pt>
                <c:pt idx="4">
                  <c:v>3.9970549078145803E-2</c:v>
                </c:pt>
                <c:pt idx="5">
                  <c:v>7.3826838770964784E-2</c:v>
                </c:pt>
                <c:pt idx="6">
                  <c:v>5.2979155189945372E-2</c:v>
                </c:pt>
                <c:pt idx="7">
                  <c:v>6.0471331509056703E-2</c:v>
                </c:pt>
                <c:pt idx="8">
                  <c:v>7.7356391443338196E-2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8-41A0-A662-D9199118A5C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</a:t>
            </a:r>
            <a:r>
              <a:rPr lang="en-US" baseline="0"/>
              <a:t> ETSInf.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Centres'!$T$16</c:f>
              <c:strCache>
                <c:ptCount val="1"/>
                <c:pt idx="0">
                  <c:v>ETSINF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Centres'!$I$1:$R$1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'Per Centres'!$I$16:$R$16</c:f>
              <c:numCache>
                <c:formatCode>0.00%</c:formatCode>
                <c:ptCount val="10"/>
                <c:pt idx="0">
                  <c:v>0.14001130198915007</c:v>
                </c:pt>
                <c:pt idx="1">
                  <c:v>0.14175809990964244</c:v>
                </c:pt>
                <c:pt idx="2">
                  <c:v>0.11305459135373934</c:v>
                </c:pt>
                <c:pt idx="3">
                  <c:v>0.13621927428794381</c:v>
                </c:pt>
                <c:pt idx="4">
                  <c:v>0.10440000000000001</c:v>
                </c:pt>
                <c:pt idx="5">
                  <c:v>0.11573463746544757</c:v>
                </c:pt>
                <c:pt idx="6">
                  <c:v>0.12104646622413121</c:v>
                </c:pt>
                <c:pt idx="7">
                  <c:v>0.1145285434437229</c:v>
                </c:pt>
                <c:pt idx="8">
                  <c:v>0.12479133028652746</c:v>
                </c:pt>
                <c:pt idx="9">
                  <c:v>0.120586685403127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6-4A23-B5D3-7A30457A22E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ETS Teleco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Centres'!$T$18</c:f>
              <c:strCache>
                <c:ptCount val="1"/>
                <c:pt idx="0">
                  <c:v>ETS Teleco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Centres'!$B$18:$R$18</c:f>
              <c:numCache>
                <c:formatCode>0.00%</c:formatCode>
                <c:ptCount val="17"/>
                <c:pt idx="0">
                  <c:v>5.2217453505007151E-2</c:v>
                </c:pt>
                <c:pt idx="1">
                  <c:v>5.6106058549386911E-2</c:v>
                </c:pt>
                <c:pt idx="2">
                  <c:v>5.8571750394232937E-2</c:v>
                </c:pt>
                <c:pt idx="3">
                  <c:v>6.7492833118891218E-2</c:v>
                </c:pt>
                <c:pt idx="4">
                  <c:v>5.7409879839786383E-2</c:v>
                </c:pt>
                <c:pt idx="5">
                  <c:v>5.6285714285714293E-2</c:v>
                </c:pt>
                <c:pt idx="6">
                  <c:v>5.1097963097214746E-2</c:v>
                </c:pt>
                <c:pt idx="7">
                  <c:v>4.6902786010669828E-2</c:v>
                </c:pt>
                <c:pt idx="8">
                  <c:v>2.996876494920787E-2</c:v>
                </c:pt>
                <c:pt idx="9">
                  <c:v>8.7439149173669031E-3</c:v>
                </c:pt>
                <c:pt idx="10">
                  <c:v>1.4327062228654125E-2</c:v>
                </c:pt>
                <c:pt idx="11">
                  <c:v>1.6199999999999999E-2</c:v>
                </c:pt>
                <c:pt idx="12">
                  <c:v>1.4556629331608104E-2</c:v>
                </c:pt>
                <c:pt idx="13">
                  <c:v>4.2809836189420932E-3</c:v>
                </c:pt>
                <c:pt idx="14">
                  <c:v>1.4070463106580987E-2</c:v>
                </c:pt>
                <c:pt idx="15">
                  <c:v>2.5593299208934391E-3</c:v>
                </c:pt>
                <c:pt idx="16">
                  <c:v>7.1665418761364796E-3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5-41BB-8564-987BBBDE144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Universit.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Centres'!$T$21</c:f>
              <c:strCache>
                <c:ptCount val="1"/>
                <c:pt idx="0">
                  <c:v>Universit.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Centres'!$O$1:$R$1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'Per Centres'!$O$21:$R$21</c:f>
              <c:numCache>
                <c:formatCode>0.00%</c:formatCode>
                <c:ptCount val="4"/>
                <c:pt idx="0">
                  <c:v>0.15541976620616399</c:v>
                </c:pt>
                <c:pt idx="1">
                  <c:v>0.13840830449826991</c:v>
                </c:pt>
                <c:pt idx="2">
                  <c:v>1.3169389072040948E-3</c:v>
                </c:pt>
                <c:pt idx="3">
                  <c:v>0.115384615384615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0-42DA-A464-B547EFDD66D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% d'oferta de crèdits en valencià als departaments al curs 23-24</a:t>
            </a:r>
          </a:p>
          <a:p>
            <a:pPr>
              <a:defRPr/>
            </a:pPr>
            <a:r>
              <a:rPr lang="ca-ES"/>
              <a:t>(totes les titul·lacions)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'2023'!$C$2:$C$44</c:f>
              <c:strCache>
                <c:ptCount val="43"/>
                <c:pt idx="0">
                  <c:v>BIOTECNOLOGIA</c:v>
                </c:pt>
                <c:pt idx="1">
                  <c:v>CIÈNCIA ANIMAL</c:v>
                </c:pt>
                <c:pt idx="2">
                  <c:v>COMPOSICIÓ ARQUITECTÒNICA</c:v>
                </c:pt>
                <c:pt idx="3">
                  <c:v>COMUNICACIÓ AUDIOVISUAL, DOCUMENTACIÓ I HISTÒRIA DE L'ART</c:v>
                </c:pt>
                <c:pt idx="4">
                  <c:v>COMUNICACIONS</c:v>
                </c:pt>
                <c:pt idx="5">
                  <c:v>CONSERVACIÓ I RESTAURACIÓ DE BÉNS CULTURALS</c:v>
                </c:pt>
                <c:pt idx="6">
                  <c:v>CONSTRUCCIONS ARQUITECTÒNIQUES</c:v>
                </c:pt>
                <c:pt idx="7">
                  <c:v>DEPARTAMENTS D'ALTRES UNIVERSITATS</c:v>
                </c:pt>
                <c:pt idx="8">
                  <c:v>DIBUIX</c:v>
                </c:pt>
                <c:pt idx="9">
                  <c:v>ECONOMIA I CIÈNCIES SOCIALS</c:v>
                </c:pt>
                <c:pt idx="10">
                  <c:v>ECOSISTEMES AGROFORESTALS</c:v>
                </c:pt>
                <c:pt idx="11">
                  <c:v>ENGINYERIA CARTOGRÀFICA, GEODÈSIA I FOTOGRAMETRIA</c:v>
                </c:pt>
                <c:pt idx="12">
                  <c:v>ENGINYERIA DE LA CONSTRUCCIÓ I DE PROJECTES D'ENGINYERIA CIVIL</c:v>
                </c:pt>
                <c:pt idx="13">
                  <c:v>ENGINYERIA DE SISTEMES I AUTOMÀTICA</c:v>
                </c:pt>
                <c:pt idx="14">
                  <c:v>ENGINYERIA DEL TERRENY</c:v>
                </c:pt>
                <c:pt idx="15">
                  <c:v>ENGINYERIA ELÈCTRICA</c:v>
                </c:pt>
                <c:pt idx="16">
                  <c:v>ENGINYERIA ELECTRÒNICA</c:v>
                </c:pt>
                <c:pt idx="17">
                  <c:v>Enginyeria Gràfica</c:v>
                </c:pt>
                <c:pt idx="18">
                  <c:v>ENGINYERIA HIDRÀULICA I MEDI AMBIENT</c:v>
                </c:pt>
                <c:pt idx="19">
                  <c:v>ENGINYERIA I INFRAESTRUCTURA DELS TRANSPORTS</c:v>
                </c:pt>
                <c:pt idx="20">
                  <c:v>ENGINYERIA MECÀNICA I DE MATERIALS</c:v>
                </c:pt>
                <c:pt idx="21">
                  <c:v>ENGINYERIA QUÍMICA I NUCLEAR</c:v>
                </c:pt>
                <c:pt idx="22">
                  <c:v>ENGINYERIA RURAL I AGROALIMENTÀRIA</c:v>
                </c:pt>
                <c:pt idx="23">
                  <c:v>ENGINYERIA TÈXTIL I PAPERERA</c:v>
                </c:pt>
                <c:pt idx="24">
                  <c:v>ESCULTURA</c:v>
                </c:pt>
                <c:pt idx="25">
                  <c:v>ESTADÍSTICA I INVESTIGACIÓ OPERATIVA APLICADES I QUALITAT</c:v>
                </c:pt>
                <c:pt idx="26">
                  <c:v>EXPRESSIÓ GRÀFICA ARQUITECTÒNICA</c:v>
                </c:pt>
                <c:pt idx="27">
                  <c:v>FÍSICA APLICADA</c:v>
                </c:pt>
                <c:pt idx="28">
                  <c:v>INFORMÀTICA DE SISTEMES I COMPUTADORS</c:v>
                </c:pt>
                <c:pt idx="29">
                  <c:v>LINGÜÍSTICA APLICADA</c:v>
                </c:pt>
                <c:pt idx="30">
                  <c:v>MÀQUINES I MOTORS TÈRMICS</c:v>
                </c:pt>
                <c:pt idx="31">
                  <c:v>MATEMÀTICA APLICADA</c:v>
                </c:pt>
                <c:pt idx="32">
                  <c:v>MECÀNICA DELS MEDIS CONTINUS I TEORIA D'ESTRUCTURES</c:v>
                </c:pt>
                <c:pt idx="33">
                  <c:v>Organització d'Empreses</c:v>
                </c:pt>
                <c:pt idx="34">
                  <c:v>PINTURA</c:v>
                </c:pt>
                <c:pt idx="35">
                  <c:v>PRODUCCIÓ VEGETAL</c:v>
                </c:pt>
                <c:pt idx="36">
                  <c:v>PROJECTES ARQUITECTÒNICS</c:v>
                </c:pt>
                <c:pt idx="37">
                  <c:v>PROJECTES D'ENGINYERIA</c:v>
                </c:pt>
                <c:pt idx="38">
                  <c:v>QUÍMICA</c:v>
                </c:pt>
                <c:pt idx="39">
                  <c:v>SISTEMES INFORMÀTICS I COMPUTACIÓ</c:v>
                </c:pt>
                <c:pt idx="40">
                  <c:v>TECNOLOGIA D'ALIMENTS</c:v>
                </c:pt>
                <c:pt idx="41">
                  <c:v>TERMODINÀMICA APLICADA</c:v>
                </c:pt>
                <c:pt idx="42">
                  <c:v>URBANISME</c:v>
                </c:pt>
              </c:strCache>
            </c:strRef>
          </c:cat>
          <c:val>
            <c:numRef>
              <c:f>'2023'!$L$2:$L$44</c:f>
              <c:numCache>
                <c:formatCode>0.0%</c:formatCode>
                <c:ptCount val="43"/>
                <c:pt idx="0">
                  <c:v>6.4439625965577993E-2</c:v>
                </c:pt>
                <c:pt idx="1">
                  <c:v>6.10514675390499E-2</c:v>
                </c:pt>
                <c:pt idx="2">
                  <c:v>0.11991883977773167</c:v>
                </c:pt>
                <c:pt idx="3">
                  <c:v>3.0019836429018468E-2</c:v>
                </c:pt>
                <c:pt idx="4">
                  <c:v>1.9381677224165641E-2</c:v>
                </c:pt>
                <c:pt idx="5">
                  <c:v>0</c:v>
                </c:pt>
                <c:pt idx="6">
                  <c:v>9.3114964433291189E-2</c:v>
                </c:pt>
                <c:pt idx="7">
                  <c:v>0</c:v>
                </c:pt>
                <c:pt idx="8">
                  <c:v>6.5883621251771413E-2</c:v>
                </c:pt>
                <c:pt idx="9">
                  <c:v>2.7389254935203378E-2</c:v>
                </c:pt>
                <c:pt idx="10">
                  <c:v>4.7094227537421346E-2</c:v>
                </c:pt>
                <c:pt idx="11">
                  <c:v>1.9169458008797772E-2</c:v>
                </c:pt>
                <c:pt idx="12">
                  <c:v>2.2312766783081101E-2</c:v>
                </c:pt>
                <c:pt idx="13">
                  <c:v>6.8495701561093705E-2</c:v>
                </c:pt>
                <c:pt idx="14">
                  <c:v>2.824418325737587E-2</c:v>
                </c:pt>
                <c:pt idx="15">
                  <c:v>6.8201151480034028E-2</c:v>
                </c:pt>
                <c:pt idx="16">
                  <c:v>3.3623158145916605E-2</c:v>
                </c:pt>
                <c:pt idx="17">
                  <c:v>4.0105874906496343E-2</c:v>
                </c:pt>
                <c:pt idx="18">
                  <c:v>1.8512916691874888E-2</c:v>
                </c:pt>
                <c:pt idx="19">
                  <c:v>0</c:v>
                </c:pt>
                <c:pt idx="20">
                  <c:v>2.9127918278787728E-2</c:v>
                </c:pt>
                <c:pt idx="21">
                  <c:v>9.5502113798600047E-2</c:v>
                </c:pt>
                <c:pt idx="22">
                  <c:v>4.1843370087644903E-2</c:v>
                </c:pt>
                <c:pt idx="23">
                  <c:v>0</c:v>
                </c:pt>
                <c:pt idx="24">
                  <c:v>8.2588746679546007E-2</c:v>
                </c:pt>
                <c:pt idx="25">
                  <c:v>8.4740781172914031E-2</c:v>
                </c:pt>
                <c:pt idx="26">
                  <c:v>0.12011052423826619</c:v>
                </c:pt>
                <c:pt idx="27">
                  <c:v>4.9641239080011272E-2</c:v>
                </c:pt>
                <c:pt idx="28">
                  <c:v>6.3325767265790783E-2</c:v>
                </c:pt>
                <c:pt idx="29">
                  <c:v>6.114852889046437E-2</c:v>
                </c:pt>
                <c:pt idx="30">
                  <c:v>2.001516300227445E-2</c:v>
                </c:pt>
                <c:pt idx="31">
                  <c:v>8.7332453642614077E-2</c:v>
                </c:pt>
                <c:pt idx="32">
                  <c:v>7.2139117026630548E-2</c:v>
                </c:pt>
                <c:pt idx="33">
                  <c:v>8.1923968982370907E-2</c:v>
                </c:pt>
                <c:pt idx="34">
                  <c:v>5.9404372161791112E-2</c:v>
                </c:pt>
                <c:pt idx="35">
                  <c:v>7.6298986585437295E-2</c:v>
                </c:pt>
                <c:pt idx="36">
                  <c:v>0.12037305822894104</c:v>
                </c:pt>
                <c:pt idx="37">
                  <c:v>8.0238547031715901E-2</c:v>
                </c:pt>
                <c:pt idx="38">
                  <c:v>9.3655410983136136E-2</c:v>
                </c:pt>
                <c:pt idx="39">
                  <c:v>8.0820441232340542E-2</c:v>
                </c:pt>
                <c:pt idx="40">
                  <c:v>4.0868004896781877E-2</c:v>
                </c:pt>
                <c:pt idx="41">
                  <c:v>0.10402826855123674</c:v>
                </c:pt>
                <c:pt idx="42">
                  <c:v>8.1588555249236278E-2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5-4776-A74B-02F6E41E0B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9977391"/>
        <c:axId val="933428319"/>
      </c:barChart>
      <c:catAx>
        <c:axId val="37997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3428319"/>
        <c:crosses val="autoZero"/>
        <c:auto val="1"/>
        <c:lblAlgn val="ctr"/>
        <c:lblOffset val="100"/>
        <c:noMultiLvlLbl val="0"/>
      </c:catAx>
      <c:valAx>
        <c:axId val="93342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997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% oferta de crèdits</a:t>
            </a:r>
            <a:r>
              <a:rPr lang="ca-ES" b="1" baseline="0"/>
              <a:t> segons l'idioma de docència al curs 2023-2024 (totes les titulacions)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'2023'!$L$1:$N$1</c:f>
              <c:strCache>
                <c:ptCount val="3"/>
                <c:pt idx="0">
                  <c:v>% Valencià</c:v>
                </c:pt>
                <c:pt idx="1">
                  <c:v>% Castellà</c:v>
                </c:pt>
                <c:pt idx="2">
                  <c:v>% Anglès</c:v>
                </c:pt>
              </c:strCache>
            </c:strRef>
          </c:cat>
          <c:val>
            <c:numRef>
              <c:f>'2023'!$L$47:$N$47</c:f>
              <c:numCache>
                <c:formatCode>0.0%</c:formatCode>
                <c:ptCount val="3"/>
                <c:pt idx="0">
                  <c:v>6.202221176224032E-2</c:v>
                </c:pt>
                <c:pt idx="1">
                  <c:v>0.87534609209596004</c:v>
                </c:pt>
                <c:pt idx="2">
                  <c:v>6.2631696141799448E-2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4-4A26-8ECD-F66D21D0D4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4239807"/>
        <c:axId val="724626959"/>
      </c:barChart>
      <c:catAx>
        <c:axId val="82423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24626959"/>
        <c:crosses val="autoZero"/>
        <c:auto val="1"/>
        <c:lblAlgn val="ctr"/>
        <c:lblOffset val="100"/>
        <c:noMultiLvlLbl val="0"/>
      </c:catAx>
      <c:valAx>
        <c:axId val="7246269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82423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% d'oferta de crèdits en valencià als departaments al curs 24-25</a:t>
            </a:r>
          </a:p>
          <a:p>
            <a:pPr>
              <a:defRPr/>
            </a:pPr>
            <a:r>
              <a:rPr lang="ca-ES"/>
              <a:t>(totes les titul·lacions)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'2024'!$C$2:$C$44</c:f>
              <c:strCache>
                <c:ptCount val="43"/>
                <c:pt idx="0">
                  <c:v>BIOTECNOLOGIA</c:v>
                </c:pt>
                <c:pt idx="1">
                  <c:v>CIÈNCIA ANIMAL</c:v>
                </c:pt>
                <c:pt idx="2">
                  <c:v>COMPOSICIÓ ARQUITECTÒNICA</c:v>
                </c:pt>
                <c:pt idx="3">
                  <c:v>COMUNICACIÓ AUDIOVISUAL, DOCUMENTACIÓ I HISTÒRIA DE L'ART</c:v>
                </c:pt>
                <c:pt idx="4">
                  <c:v>COMUNICACIONS</c:v>
                </c:pt>
                <c:pt idx="5">
                  <c:v>CONSERVACIÓ I RESTAURACIÓ DE BÉNS CULTURALS</c:v>
                </c:pt>
                <c:pt idx="6">
                  <c:v>CONSTRUCCIONS ARQUITECTÒNIQUES</c:v>
                </c:pt>
                <c:pt idx="7">
                  <c:v>DEPARTAMENTS D'ALTRES UNIVERSITATS</c:v>
                </c:pt>
                <c:pt idx="8">
                  <c:v>DIBUIX</c:v>
                </c:pt>
                <c:pt idx="9">
                  <c:v>ECONOMIA I CIÈNCIES SOCIALS</c:v>
                </c:pt>
                <c:pt idx="10">
                  <c:v>ECOSISTEMES AGROFORESTALS</c:v>
                </c:pt>
                <c:pt idx="11">
                  <c:v>ENGINYERIA CARTOGRÀFICA, GEODÈSIA I FOTOGRAMETRIA</c:v>
                </c:pt>
                <c:pt idx="12">
                  <c:v>ENGINYERIA DE LA CONSTRUCCIÓ I DE PROJECTES D'ENGINYERIA CIVIL</c:v>
                </c:pt>
                <c:pt idx="13">
                  <c:v>ENGINYERIA DE SISTEMES I AUTOMÀTICA</c:v>
                </c:pt>
                <c:pt idx="14">
                  <c:v>ENGINYERIA DEL TERRENY</c:v>
                </c:pt>
                <c:pt idx="15">
                  <c:v>ENGINYERIA ELÈCTRICA</c:v>
                </c:pt>
                <c:pt idx="16">
                  <c:v>ENGINYERIA ELECTRÒNICA</c:v>
                </c:pt>
                <c:pt idx="17">
                  <c:v>Enginyeria Gràfica</c:v>
                </c:pt>
                <c:pt idx="18">
                  <c:v>ENGINYERIA HIDRÀULICA I MEDI AMBIENT</c:v>
                </c:pt>
                <c:pt idx="19">
                  <c:v>ENGINYERIA I INFRAESTRUCTURA DELS TRANSPORTS</c:v>
                </c:pt>
                <c:pt idx="20">
                  <c:v>ENGINYERIA MECÀNICA I DE MATERIALS</c:v>
                </c:pt>
                <c:pt idx="21">
                  <c:v>ENGINYERIA QUÍMICA I NUCLEAR</c:v>
                </c:pt>
                <c:pt idx="22">
                  <c:v>ENGINYERIA RURAL I AGROALIMENTÀRIA</c:v>
                </c:pt>
                <c:pt idx="23">
                  <c:v>ENGINYERIA TÈXTIL I PAPERERA</c:v>
                </c:pt>
                <c:pt idx="24">
                  <c:v>ESCULTURA</c:v>
                </c:pt>
                <c:pt idx="25">
                  <c:v>ESTADÍSTICA I INVESTIGACIÓ OPERATIVA APLICADES I QUALITAT</c:v>
                </c:pt>
                <c:pt idx="26">
                  <c:v>EXPRESSIÓ GRÀFICA ARQUITECTÒNICA</c:v>
                </c:pt>
                <c:pt idx="27">
                  <c:v>FÍSICA APLICADA</c:v>
                </c:pt>
                <c:pt idx="28">
                  <c:v>INFORMÀTICA DE SISTEMES I COMPUTADORS</c:v>
                </c:pt>
                <c:pt idx="29">
                  <c:v>LINGÜÍSTICA APLICADA</c:v>
                </c:pt>
                <c:pt idx="30">
                  <c:v>MÀQUINES I MOTORS TÈRMICS</c:v>
                </c:pt>
                <c:pt idx="31">
                  <c:v>MATEMÀTICA APLICADA</c:v>
                </c:pt>
                <c:pt idx="32">
                  <c:v>MECÀNICA DELS MEDIS CONTINUS I TEORIA D'ESTRUCTURES</c:v>
                </c:pt>
                <c:pt idx="33">
                  <c:v>Organització d'Empreses</c:v>
                </c:pt>
                <c:pt idx="34">
                  <c:v>PINTURA</c:v>
                </c:pt>
                <c:pt idx="35">
                  <c:v>PRODUCCIÓ VEGETAL</c:v>
                </c:pt>
                <c:pt idx="36">
                  <c:v>PROJECTES ARQUITECTÒNICS</c:v>
                </c:pt>
                <c:pt idx="37">
                  <c:v>PROJECTES D'ENGINYERIA</c:v>
                </c:pt>
                <c:pt idx="38">
                  <c:v>QUÍMICA</c:v>
                </c:pt>
                <c:pt idx="39">
                  <c:v>SISTEMES INFORMÀTICS I COMPUTACIÓ</c:v>
                </c:pt>
                <c:pt idx="40">
                  <c:v>TECNOLOGIA D'ALIMENTS</c:v>
                </c:pt>
                <c:pt idx="41">
                  <c:v>TERMODINÀMICA APLICADA</c:v>
                </c:pt>
                <c:pt idx="42">
                  <c:v>URBANISME</c:v>
                </c:pt>
              </c:strCache>
            </c:strRef>
          </c:cat>
          <c:val>
            <c:numRef>
              <c:f>'2024'!$L$2:$L$44</c:f>
              <c:numCache>
                <c:formatCode>0.0%</c:formatCode>
                <c:ptCount val="43"/>
                <c:pt idx="0">
                  <c:v>5.5334053731788208E-2</c:v>
                </c:pt>
                <c:pt idx="1">
                  <c:v>7.8891990551857416E-2</c:v>
                </c:pt>
                <c:pt idx="2">
                  <c:v>0.12650397517112369</c:v>
                </c:pt>
                <c:pt idx="3">
                  <c:v>6.2912763845124536E-2</c:v>
                </c:pt>
                <c:pt idx="4">
                  <c:v>2.0160026740760856E-2</c:v>
                </c:pt>
                <c:pt idx="5">
                  <c:v>0</c:v>
                </c:pt>
                <c:pt idx="6">
                  <c:v>9.0805249083535516E-2</c:v>
                </c:pt>
                <c:pt idx="7">
                  <c:v>0</c:v>
                </c:pt>
                <c:pt idx="8">
                  <c:v>6.0726363770033813E-2</c:v>
                </c:pt>
                <c:pt idx="9">
                  <c:v>3.1470991151097784E-2</c:v>
                </c:pt>
                <c:pt idx="10">
                  <c:v>5.0385184032371022E-2</c:v>
                </c:pt>
                <c:pt idx="11">
                  <c:v>2.0642546164239602E-2</c:v>
                </c:pt>
                <c:pt idx="12">
                  <c:v>1.9758064516129031E-2</c:v>
                </c:pt>
                <c:pt idx="13">
                  <c:v>6.572209436133486E-2</c:v>
                </c:pt>
                <c:pt idx="14">
                  <c:v>3.3354443740764197E-2</c:v>
                </c:pt>
                <c:pt idx="15">
                  <c:v>5.0472146987775419E-2</c:v>
                </c:pt>
                <c:pt idx="16">
                  <c:v>3.0398527888258607E-2</c:v>
                </c:pt>
                <c:pt idx="17">
                  <c:v>3.9653929343907719E-2</c:v>
                </c:pt>
                <c:pt idx="18">
                  <c:v>1.5541610462729458E-2</c:v>
                </c:pt>
                <c:pt idx="19">
                  <c:v>0</c:v>
                </c:pt>
                <c:pt idx="20">
                  <c:v>3.125E-2</c:v>
                </c:pt>
                <c:pt idx="21">
                  <c:v>8.4964881182444593E-2</c:v>
                </c:pt>
                <c:pt idx="22">
                  <c:v>4.2684600603897886E-2</c:v>
                </c:pt>
                <c:pt idx="23">
                  <c:v>0</c:v>
                </c:pt>
                <c:pt idx="24">
                  <c:v>9.0381840381840384E-2</c:v>
                </c:pt>
                <c:pt idx="25">
                  <c:v>6.706030794708516E-2</c:v>
                </c:pt>
                <c:pt idx="26">
                  <c:v>0.11905366699659269</c:v>
                </c:pt>
                <c:pt idx="27">
                  <c:v>3.6056708564747159E-2</c:v>
                </c:pt>
                <c:pt idx="28">
                  <c:v>5.5963599084359682E-2</c:v>
                </c:pt>
                <c:pt idx="29">
                  <c:v>6.0555042632922398E-2</c:v>
                </c:pt>
                <c:pt idx="30">
                  <c:v>1.737691352916839E-2</c:v>
                </c:pt>
                <c:pt idx="31">
                  <c:v>8.9730922656423129E-2</c:v>
                </c:pt>
                <c:pt idx="32">
                  <c:v>7.5218506306589203E-2</c:v>
                </c:pt>
                <c:pt idx="33">
                  <c:v>6.4199858590619843E-2</c:v>
                </c:pt>
                <c:pt idx="34">
                  <c:v>6.0395388476559876E-2</c:v>
                </c:pt>
                <c:pt idx="35">
                  <c:v>9.136966126656848E-2</c:v>
                </c:pt>
                <c:pt idx="36">
                  <c:v>0.11102746693794506</c:v>
                </c:pt>
                <c:pt idx="37">
                  <c:v>7.7505074737036356E-2</c:v>
                </c:pt>
                <c:pt idx="38">
                  <c:v>7.1468604798322233E-2</c:v>
                </c:pt>
                <c:pt idx="39">
                  <c:v>7.5940813937474178E-2</c:v>
                </c:pt>
                <c:pt idx="40">
                  <c:v>2.8639456931052534E-2</c:v>
                </c:pt>
                <c:pt idx="41">
                  <c:v>6.7931371181475797E-2</c:v>
                </c:pt>
                <c:pt idx="42">
                  <c:v>8.147460484205897E-2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1-46CB-91AD-D4026B5C1A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9977391"/>
        <c:axId val="933428319"/>
      </c:barChart>
      <c:catAx>
        <c:axId val="37997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3428319"/>
        <c:crosses val="autoZero"/>
        <c:auto val="1"/>
        <c:lblAlgn val="ctr"/>
        <c:lblOffset val="100"/>
        <c:noMultiLvlLbl val="0"/>
      </c:catAx>
      <c:valAx>
        <c:axId val="93342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997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ETS Gest. Edif.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Centres'!$T$9</c:f>
              <c:strCache>
                <c:ptCount val="1"/>
                <c:pt idx="0">
                  <c:v>Gest.Edif.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Centres'!$B$9:$R$9</c:f>
              <c:numCache>
                <c:formatCode>0.00%</c:formatCode>
                <c:ptCount val="17"/>
                <c:pt idx="0">
                  <c:v>5.3505281931677869E-2</c:v>
                </c:pt>
                <c:pt idx="1">
                  <c:v>5.1375748911768951E-2</c:v>
                </c:pt>
                <c:pt idx="2">
                  <c:v>4.4788088848552177E-2</c:v>
                </c:pt>
                <c:pt idx="3">
                  <c:v>4.7936553951918495E-2</c:v>
                </c:pt>
                <c:pt idx="4">
                  <c:v>4.6456513167451807E-2</c:v>
                </c:pt>
                <c:pt idx="5">
                  <c:v>4.9011011449235108E-2</c:v>
                </c:pt>
                <c:pt idx="6">
                  <c:v>5.0813724473929719E-2</c:v>
                </c:pt>
                <c:pt idx="7">
                  <c:v>3.7456098339719031E-2</c:v>
                </c:pt>
                <c:pt idx="8">
                  <c:v>3.3836451247165535E-2</c:v>
                </c:pt>
                <c:pt idx="9">
                  <c:v>3.8537232825300929E-2</c:v>
                </c:pt>
                <c:pt idx="10">
                  <c:v>4.5029325821438336E-2</c:v>
                </c:pt>
                <c:pt idx="11">
                  <c:v>4.1599999999999998E-2</c:v>
                </c:pt>
                <c:pt idx="12">
                  <c:v>2.8530103263876085E-2</c:v>
                </c:pt>
                <c:pt idx="13">
                  <c:v>3.5311382631437079E-2</c:v>
                </c:pt>
                <c:pt idx="14">
                  <c:v>3.3073522440384973E-2</c:v>
                </c:pt>
                <c:pt idx="15">
                  <c:v>2.5166880385412798E-2</c:v>
                </c:pt>
                <c:pt idx="16">
                  <c:v>1.6479894528675001E-2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A-4E66-9348-5A2FCF8ACB1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% oferta de crèdits</a:t>
            </a:r>
            <a:r>
              <a:rPr lang="ca-ES" b="1" baseline="0"/>
              <a:t> segons l'idioma de docència al curs 2024-2025 (sense D. Ling)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'2024'!$L$1:$N$1</c:f>
              <c:strCache>
                <c:ptCount val="3"/>
                <c:pt idx="0">
                  <c:v>% Valencià</c:v>
                </c:pt>
                <c:pt idx="1">
                  <c:v>% Castellà</c:v>
                </c:pt>
                <c:pt idx="2">
                  <c:v>% Anglès</c:v>
                </c:pt>
              </c:strCache>
            </c:strRef>
          </c:cat>
          <c:val>
            <c:numRef>
              <c:f>'2024'!$L$47:$N$47</c:f>
              <c:numCache>
                <c:formatCode>0.0%</c:formatCode>
                <c:ptCount val="3"/>
                <c:pt idx="0">
                  <c:v>5.8960469224774562E-2</c:v>
                </c:pt>
                <c:pt idx="1">
                  <c:v>0.87872346765462495</c:v>
                </c:pt>
                <c:pt idx="2">
                  <c:v>6.2316063120600319E-2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1-4BEB-9B0C-8FF9F59325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4239807"/>
        <c:axId val="724626959"/>
      </c:barChart>
      <c:catAx>
        <c:axId val="82423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24626959"/>
        <c:crosses val="autoZero"/>
        <c:auto val="1"/>
        <c:lblAlgn val="ctr"/>
        <c:lblOffset val="100"/>
        <c:noMultiLvlLbl val="0"/>
      </c:catAx>
      <c:valAx>
        <c:axId val="7246269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82423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% d'oferta de crèdits en valencià als departaments al curs 25-26</a:t>
            </a:r>
          </a:p>
          <a:p>
            <a:pPr>
              <a:defRPr/>
            </a:pPr>
            <a:r>
              <a:rPr lang="ca-ES"/>
              <a:t>(totes les titul·lacions)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'2025'!$C$2:$C$44</c15:sqref>
                  </c15:fullRef>
                </c:ext>
              </c:extLst>
              <c:f>('2025'!$C$2:$C$20,'2025'!$C$22:$C$44)</c:f>
              <c:strCache>
                <c:ptCount val="42"/>
                <c:pt idx="0">
                  <c:v>BIOTECNOLOGIA</c:v>
                </c:pt>
                <c:pt idx="1">
                  <c:v>CIÈNCIA ANIMAL</c:v>
                </c:pt>
                <c:pt idx="2">
                  <c:v>COMPOSICIÓ ARQUITECTÒNICA</c:v>
                </c:pt>
                <c:pt idx="3">
                  <c:v>COMUNICACIÓ AUDIOVISUAL, DOCUMENTACIÓ I HISTÒRIA DE L'ART</c:v>
                </c:pt>
                <c:pt idx="4">
                  <c:v>COMUNICACIONS</c:v>
                </c:pt>
                <c:pt idx="5">
                  <c:v>CONSERVACIÓ I RESTAURACIÓ DE BÉNS CULTURALS</c:v>
                </c:pt>
                <c:pt idx="6">
                  <c:v>CONSTRUCCIONS ARQUITECTÒNIQUES</c:v>
                </c:pt>
                <c:pt idx="7">
                  <c:v>DEPARTAMENTS D'ALTRES UNIVERSITATS</c:v>
                </c:pt>
                <c:pt idx="8">
                  <c:v>DIBUIX</c:v>
                </c:pt>
                <c:pt idx="9">
                  <c:v>ECONOMIA I CIÈNCIES SOCIALS</c:v>
                </c:pt>
                <c:pt idx="10">
                  <c:v>ECOSISTEMES AGROFORESTALS</c:v>
                </c:pt>
                <c:pt idx="11">
                  <c:v>ENGINYERIA CARTOGRÀFICA, GEODÈSIA I FOTOGRAMETRIA</c:v>
                </c:pt>
                <c:pt idx="12">
                  <c:v>ENGINYERIA DE LA CONSTRUCCIÓ I DE PROJECTES D'ENGINYERIA CIVIL</c:v>
                </c:pt>
                <c:pt idx="13">
                  <c:v>ENGINYERIA DE SISTEMES I AUTOMÀTICA</c:v>
                </c:pt>
                <c:pt idx="14">
                  <c:v>ENGINYERIA DELS TRANSPORTS I DEL TERRENY</c:v>
                </c:pt>
                <c:pt idx="15">
                  <c:v>ENGINYERIA ELÈCTRICA</c:v>
                </c:pt>
                <c:pt idx="16">
                  <c:v>ENGINYERIA ELECTRÒNICA</c:v>
                </c:pt>
                <c:pt idx="17">
                  <c:v>Enginyeria Gràfica</c:v>
                </c:pt>
                <c:pt idx="18">
                  <c:v>ENGINYERIA HIDRÀULICA I MEDI AMBIENT</c:v>
                </c:pt>
                <c:pt idx="19">
                  <c:v>ENGINYERIA MECÀNICA I DE MATERIALS</c:v>
                </c:pt>
                <c:pt idx="20">
                  <c:v>ENGINYERIA QUÍMICA I NUCLEAR</c:v>
                </c:pt>
                <c:pt idx="21">
                  <c:v>ENGINYERIA RURAL I AGROALIMENTÀRIA</c:v>
                </c:pt>
                <c:pt idx="22">
                  <c:v>ENGINYERIA TÈXTIL I PAPERERA</c:v>
                </c:pt>
                <c:pt idx="23">
                  <c:v>ESCULTURA</c:v>
                </c:pt>
                <c:pt idx="24">
                  <c:v>ESTADÍSTICA I INVESTIGACIÓ OPERATIVA APLICADES I QUALITAT</c:v>
                </c:pt>
                <c:pt idx="25">
                  <c:v>EXPRESSIÓ GRÀFICA ARQUITECTÒNICA</c:v>
                </c:pt>
                <c:pt idx="26">
                  <c:v>FÍSICA APLICADA</c:v>
                </c:pt>
                <c:pt idx="27">
                  <c:v>INFORMÀTICA DE SISTEMES I COMPUTADORS</c:v>
                </c:pt>
                <c:pt idx="28">
                  <c:v>LINGÜÍSTICA APLICADA</c:v>
                </c:pt>
                <c:pt idx="29">
                  <c:v>MÀQUINES I MOTORS TÈRMICS</c:v>
                </c:pt>
                <c:pt idx="30">
                  <c:v>MATEMÀTICA APLICADA</c:v>
                </c:pt>
                <c:pt idx="31">
                  <c:v>MECÀNICA DELS MEDIS CONTINUS I TEORIA D'ESTRUCTURES</c:v>
                </c:pt>
                <c:pt idx="32">
                  <c:v>Organització d'Empreses</c:v>
                </c:pt>
                <c:pt idx="33">
                  <c:v>PINTURA</c:v>
                </c:pt>
                <c:pt idx="34">
                  <c:v>PRODUCCIÓ VEGETAL</c:v>
                </c:pt>
                <c:pt idx="35">
                  <c:v>PROJECTES ARQUITECTÒNICS</c:v>
                </c:pt>
                <c:pt idx="36">
                  <c:v>PROJECTES D'ENGINYERIA</c:v>
                </c:pt>
                <c:pt idx="37">
                  <c:v>QUÍMICA</c:v>
                </c:pt>
                <c:pt idx="38">
                  <c:v>SISTEMES INFORMÀTICS I COMPUTACIÓ</c:v>
                </c:pt>
                <c:pt idx="39">
                  <c:v>TECNOLOGIA D'ALIMENTS</c:v>
                </c:pt>
                <c:pt idx="40">
                  <c:v>TERMODINÀMICA APLICADA</c:v>
                </c:pt>
                <c:pt idx="41">
                  <c:v>URBANISME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'2025'!$L$2:$L$44</c15:sqref>
                  </c15:fullRef>
                </c:ext>
              </c:extLst>
              <c:f>('2025'!$L$2:$L$20,'2025'!$L$22:$L$44)</c:f>
              <c:numCache>
                <c:formatCode>0.0%</c:formatCode>
                <c:ptCount val="42"/>
                <c:pt idx="0">
                  <c:v>6.211216416776711E-2</c:v>
                </c:pt>
                <c:pt idx="1">
                  <c:v>6.8037561951134681E-2</c:v>
                </c:pt>
                <c:pt idx="2">
                  <c:v>0.13631209385494353</c:v>
                </c:pt>
                <c:pt idx="3">
                  <c:v>4.095369967960704E-2</c:v>
                </c:pt>
                <c:pt idx="4">
                  <c:v>1.8697653260549625E-2</c:v>
                </c:pt>
                <c:pt idx="5">
                  <c:v>2.6344676180021953E-2</c:v>
                </c:pt>
                <c:pt idx="6">
                  <c:v>8.8737256681631793E-2</c:v>
                </c:pt>
                <c:pt idx="7">
                  <c:v>0</c:v>
                </c:pt>
                <c:pt idx="8">
                  <c:v>6.6379386157769768E-2</c:v>
                </c:pt>
                <c:pt idx="9">
                  <c:v>2.9123700220045734E-2</c:v>
                </c:pt>
                <c:pt idx="10">
                  <c:v>5.415090583316743E-2</c:v>
                </c:pt>
                <c:pt idx="11">
                  <c:v>7.3246985261277353E-3</c:v>
                </c:pt>
                <c:pt idx="12">
                  <c:v>9.536124131242928E-3</c:v>
                </c:pt>
                <c:pt idx="13">
                  <c:v>4.5355817875210792E-2</c:v>
                </c:pt>
                <c:pt idx="14">
                  <c:v>1.098330537582874E-2</c:v>
                </c:pt>
                <c:pt idx="15">
                  <c:v>4.5302756466265304E-2</c:v>
                </c:pt>
                <c:pt idx="16">
                  <c:v>3.1187015262336998E-2</c:v>
                </c:pt>
                <c:pt idx="17">
                  <c:v>3.5247004831983758E-2</c:v>
                </c:pt>
                <c:pt idx="18">
                  <c:v>1.4198218262806235E-2</c:v>
                </c:pt>
                <c:pt idx="19">
                  <c:v>2.6424220709423147E-2</c:v>
                </c:pt>
                <c:pt idx="20">
                  <c:v>5.6773853452820246E-2</c:v>
                </c:pt>
                <c:pt idx="21">
                  <c:v>5.3342245989304808E-2</c:v>
                </c:pt>
                <c:pt idx="22">
                  <c:v>0</c:v>
                </c:pt>
                <c:pt idx="23">
                  <c:v>8.8483794724116396E-2</c:v>
                </c:pt>
                <c:pt idx="24">
                  <c:v>6.5745117437983211E-2</c:v>
                </c:pt>
                <c:pt idx="25">
                  <c:v>0.11416840147781225</c:v>
                </c:pt>
                <c:pt idx="26">
                  <c:v>6.3410384716679161E-2</c:v>
                </c:pt>
                <c:pt idx="27">
                  <c:v>5.4461136254655575E-2</c:v>
                </c:pt>
                <c:pt idx="28">
                  <c:v>5.1836003409347881E-2</c:v>
                </c:pt>
                <c:pt idx="29">
                  <c:v>1.7718120805369126E-2</c:v>
                </c:pt>
                <c:pt idx="30">
                  <c:v>9.526728251827854E-2</c:v>
                </c:pt>
                <c:pt idx="31">
                  <c:v>7.6747244488977948E-2</c:v>
                </c:pt>
                <c:pt idx="32">
                  <c:v>5.4411547139105669E-2</c:v>
                </c:pt>
                <c:pt idx="33">
                  <c:v>6.0219197880284236E-2</c:v>
                </c:pt>
                <c:pt idx="34">
                  <c:v>9.147003370850712E-2</c:v>
                </c:pt>
                <c:pt idx="35">
                  <c:v>9.4372112557748841E-2</c:v>
                </c:pt>
                <c:pt idx="36">
                  <c:v>5.216765605324699E-2</c:v>
                </c:pt>
                <c:pt idx="37">
                  <c:v>7.0692851747579485E-2</c:v>
                </c:pt>
                <c:pt idx="38">
                  <c:v>7.1825854213241946E-2</c:v>
                </c:pt>
                <c:pt idx="39">
                  <c:v>2.5677196430552694E-2</c:v>
                </c:pt>
                <c:pt idx="40">
                  <c:v>5.6603773584905662E-2</c:v>
                </c:pt>
                <c:pt idx="41">
                  <c:v>0.1015839069705273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1-44C7-92FD-6A1C7885CC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9977391"/>
        <c:axId val="933428319"/>
      </c:barChart>
      <c:catAx>
        <c:axId val="37997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3428319"/>
        <c:crosses val="autoZero"/>
        <c:auto val="1"/>
        <c:lblAlgn val="ctr"/>
        <c:lblOffset val="100"/>
        <c:noMultiLvlLbl val="0"/>
      </c:catAx>
      <c:valAx>
        <c:axId val="93342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997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% oferta de crèdits</a:t>
            </a:r>
            <a:r>
              <a:rPr lang="ca-ES" b="1" baseline="0"/>
              <a:t> segons l'idioma de docència al curs 2025-2026 (sense D. Ling)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'2025'!$L$1:$N$1</c:f>
              <c:strCache>
                <c:ptCount val="3"/>
                <c:pt idx="0">
                  <c:v>% Valencià</c:v>
                </c:pt>
                <c:pt idx="1">
                  <c:v>% Castellà</c:v>
                </c:pt>
                <c:pt idx="2">
                  <c:v>% Anglès</c:v>
                </c:pt>
              </c:strCache>
            </c:strRef>
          </c:cat>
          <c:val>
            <c:numRef>
              <c:f>'2025'!$L$47:$N$47</c:f>
              <c:numCache>
                <c:formatCode>0.0%</c:formatCode>
                <c:ptCount val="3"/>
                <c:pt idx="0">
                  <c:v>5.6750375728033632E-2</c:v>
                </c:pt>
                <c:pt idx="1">
                  <c:v>0.88076337081352374</c:v>
                </c:pt>
                <c:pt idx="2">
                  <c:v>6.2486770367173192E-2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D-4F69-8405-66F33CDD11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4239807"/>
        <c:axId val="724626959"/>
      </c:barChart>
      <c:catAx>
        <c:axId val="82423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24626959"/>
        <c:crosses val="autoZero"/>
        <c:auto val="1"/>
        <c:lblAlgn val="ctr"/>
        <c:lblOffset val="100"/>
        <c:noMultiLvlLbl val="0"/>
      </c:catAx>
      <c:valAx>
        <c:axId val="7246269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82423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</c:f>
              <c:strCache>
                <c:ptCount val="1"/>
                <c:pt idx="0">
                  <c:v>BIOTECNOLOGIA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departament'!$D$3:$AA$3</c:f>
              <c:numCache>
                <c:formatCode>0.0%</c:formatCode>
                <c:ptCount val="24"/>
                <c:pt idx="0">
                  <c:v>9.4074376787903563E-2</c:v>
                </c:pt>
                <c:pt idx="1">
                  <c:v>5.2555610479485912E-2</c:v>
                </c:pt>
                <c:pt idx="2">
                  <c:v>2.6948507313163693E-2</c:v>
                </c:pt>
                <c:pt idx="3">
                  <c:v>2.4138602297060541E-2</c:v>
                </c:pt>
                <c:pt idx="4">
                  <c:v>2.2971845815158685E-2</c:v>
                </c:pt>
                <c:pt idx="5">
                  <c:v>2.8328611898016998E-2</c:v>
                </c:pt>
                <c:pt idx="6">
                  <c:v>1.9746991669237889E-2</c:v>
                </c:pt>
                <c:pt idx="7">
                  <c:v>2.2971488057370888E-2</c:v>
                </c:pt>
                <c:pt idx="8">
                  <c:v>8.1381154449805277E-3</c:v>
                </c:pt>
                <c:pt idx="9">
                  <c:v>4.8062481225593298E-3</c:v>
                </c:pt>
                <c:pt idx="10">
                  <c:v>1.1361699710276659E-3</c:v>
                </c:pt>
                <c:pt idx="11">
                  <c:v>0</c:v>
                </c:pt>
                <c:pt idx="12">
                  <c:v>2.2777822440174719E-3</c:v>
                </c:pt>
                <c:pt idx="13">
                  <c:v>2.852881497025719E-2</c:v>
                </c:pt>
                <c:pt idx="14">
                  <c:v>4.7784227665298041E-3</c:v>
                </c:pt>
                <c:pt idx="15">
                  <c:v>1.9760772243984332E-2</c:v>
                </c:pt>
                <c:pt idx="16">
                  <c:v>7.4838322554836981E-2</c:v>
                </c:pt>
                <c:pt idx="17">
                  <c:v>1.6114385427609908E-2</c:v>
                </c:pt>
                <c:pt idx="18">
                  <c:v>1.3838421570957991E-2</c:v>
                </c:pt>
                <c:pt idx="19">
                  <c:v>0.03</c:v>
                </c:pt>
                <c:pt idx="20">
                  <c:v>7.1003123411055427E-2</c:v>
                </c:pt>
                <c:pt idx="21">
                  <c:v>6.4439625965577993E-2</c:v>
                </c:pt>
                <c:pt idx="22">
                  <c:v>5.5334053731788208E-2</c:v>
                </c:pt>
                <c:pt idx="23">
                  <c:v>6.211216416776711E-2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C-48BE-9FEA-D5C27D3633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  <a:r>
              <a:rPr lang="en-US" b="1" baseline="0"/>
              <a:t> UPV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departament'!$A$46</c:f>
              <c:strCache>
                <c:ptCount val="1"/>
                <c:pt idx="0">
                  <c:v>TOTALS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departament'!$D$46:$AA$46</c:f>
              <c:numCache>
                <c:formatCode>0.0%</c:formatCode>
                <c:ptCount val="24"/>
                <c:pt idx="0">
                  <c:v>7.8927157460387642E-2</c:v>
                </c:pt>
                <c:pt idx="1">
                  <c:v>7.8977099271684753E-2</c:v>
                </c:pt>
                <c:pt idx="2">
                  <c:v>7.2985186540684574E-2</c:v>
                </c:pt>
                <c:pt idx="3">
                  <c:v>7.3988476470948555E-2</c:v>
                </c:pt>
                <c:pt idx="4">
                  <c:v>6.8712949080170366E-2</c:v>
                </c:pt>
                <c:pt idx="5">
                  <c:v>6.898224541676877E-2</c:v>
                </c:pt>
                <c:pt idx="6">
                  <c:v>7.3383393638982497E-2</c:v>
                </c:pt>
                <c:pt idx="7">
                  <c:v>6.6560148573973257E-2</c:v>
                </c:pt>
                <c:pt idx="8">
                  <c:v>6.2322847119865278E-2</c:v>
                </c:pt>
                <c:pt idx="9">
                  <c:v>5.1283728958788077E-2</c:v>
                </c:pt>
                <c:pt idx="10">
                  <c:v>4.8075460384281253E-2</c:v>
                </c:pt>
                <c:pt idx="11">
                  <c:v>4.1968314913944711E-2</c:v>
                </c:pt>
                <c:pt idx="12">
                  <c:v>4.6257829036104876E-2</c:v>
                </c:pt>
                <c:pt idx="13">
                  <c:v>6.4127270631443967E-2</c:v>
                </c:pt>
                <c:pt idx="14">
                  <c:v>6.1095278963001508E-2</c:v>
                </c:pt>
                <c:pt idx="15">
                  <c:v>7.0910234461015659E-2</c:v>
                </c:pt>
                <c:pt idx="16">
                  <c:v>7.4015243055496949E-2</c:v>
                </c:pt>
                <c:pt idx="17">
                  <c:v>6.9837081955766322E-2</c:v>
                </c:pt>
                <c:pt idx="18">
                  <c:v>6.6037311665615869E-2</c:v>
                </c:pt>
                <c:pt idx="19">
                  <c:v>7.2999999999999995E-2</c:v>
                </c:pt>
                <c:pt idx="20">
                  <c:v>0.10430657364815393</c:v>
                </c:pt>
                <c:pt idx="21">
                  <c:v>6.2E-2</c:v>
                </c:pt>
                <c:pt idx="22">
                  <c:v>5.9006398215038502E-2</c:v>
                </c:pt>
                <c:pt idx="23">
                  <c:v>5.6608551973541033E-2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9-41B3-ADE9-37B691CF611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3107392"/>
        <c:axId val="693098240"/>
      </c:lineChart>
      <c:catAx>
        <c:axId val="69310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98240"/>
        <c:crosses val="autoZero"/>
        <c:auto val="1"/>
        <c:lblAlgn val="ctr"/>
        <c:lblOffset val="100"/>
        <c:noMultiLvlLbl val="0"/>
      </c:catAx>
      <c:valAx>
        <c:axId val="6930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10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</c:f>
              <c:strCache>
                <c:ptCount val="1"/>
                <c:pt idx="0">
                  <c:v>CIÈNCIA ANIMAL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departament'!$D$4:$AA$4</c:f>
              <c:numCache>
                <c:formatCode>0.0%</c:formatCode>
                <c:ptCount val="24"/>
                <c:pt idx="0">
                  <c:v>0.10507454128440366</c:v>
                </c:pt>
                <c:pt idx="1">
                  <c:v>2.2733445597262206E-2</c:v>
                </c:pt>
                <c:pt idx="2">
                  <c:v>5.4950119279982647E-2</c:v>
                </c:pt>
                <c:pt idx="3">
                  <c:v>3.2772765444327209E-2</c:v>
                </c:pt>
                <c:pt idx="4">
                  <c:v>3.5869164052408198E-2</c:v>
                </c:pt>
                <c:pt idx="5">
                  <c:v>3.7961742923349542E-2</c:v>
                </c:pt>
                <c:pt idx="6">
                  <c:v>5.1360791392203287E-2</c:v>
                </c:pt>
                <c:pt idx="7">
                  <c:v>4.8935174350573367E-2</c:v>
                </c:pt>
                <c:pt idx="8">
                  <c:v>7.2907107168349153E-2</c:v>
                </c:pt>
                <c:pt idx="9">
                  <c:v>6.3941272599932555E-2</c:v>
                </c:pt>
                <c:pt idx="10">
                  <c:v>5.4963672498615321E-2</c:v>
                </c:pt>
                <c:pt idx="11">
                  <c:v>3.0576789437109106E-2</c:v>
                </c:pt>
                <c:pt idx="12">
                  <c:v>3.7336538811787424E-2</c:v>
                </c:pt>
                <c:pt idx="13">
                  <c:v>3.8693115519253203E-2</c:v>
                </c:pt>
                <c:pt idx="14">
                  <c:v>4.6042442760872299E-2</c:v>
                </c:pt>
                <c:pt idx="15">
                  <c:v>4.7927741043260301E-2</c:v>
                </c:pt>
                <c:pt idx="16">
                  <c:v>4.7845977887914601E-2</c:v>
                </c:pt>
                <c:pt idx="17">
                  <c:v>7.0353063343717562E-2</c:v>
                </c:pt>
                <c:pt idx="18">
                  <c:v>5.4646037600071966E-2</c:v>
                </c:pt>
                <c:pt idx="19">
                  <c:v>8.5000000000000006E-2</c:v>
                </c:pt>
                <c:pt idx="20">
                  <c:v>0.10495594713656388</c:v>
                </c:pt>
                <c:pt idx="21">
                  <c:v>6.10514675390499E-2</c:v>
                </c:pt>
                <c:pt idx="22">
                  <c:v>7.8891990551857416E-2</c:v>
                </c:pt>
                <c:pt idx="23">
                  <c:v>6.8037561951134681E-2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3-4A3C-9ACB-2940CCE30E5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departament'!$D$5:$AA$5</c:f>
              <c:numCache>
                <c:formatCode>0.0%</c:formatCode>
                <c:ptCount val="24"/>
                <c:pt idx="0">
                  <c:v>0.1046</c:v>
                </c:pt>
                <c:pt idx="1">
                  <c:v>9.405940594059406E-2</c:v>
                </c:pt>
                <c:pt idx="2">
                  <c:v>6.1002178649237473E-2</c:v>
                </c:pt>
                <c:pt idx="3">
                  <c:v>7.1030640668523673E-2</c:v>
                </c:pt>
                <c:pt idx="4">
                  <c:v>7.6472087687993878E-2</c:v>
                </c:pt>
                <c:pt idx="5">
                  <c:v>4.2973286875725901E-2</c:v>
                </c:pt>
                <c:pt idx="6">
                  <c:v>7.5480075480075487E-2</c:v>
                </c:pt>
                <c:pt idx="7">
                  <c:v>1.021566401816118E-2</c:v>
                </c:pt>
                <c:pt idx="8">
                  <c:v>1.2257633162469356E-2</c:v>
                </c:pt>
                <c:pt idx="9">
                  <c:v>0</c:v>
                </c:pt>
                <c:pt idx="10">
                  <c:v>3.4272005483520877E-2</c:v>
                </c:pt>
                <c:pt idx="11">
                  <c:v>2.8828136260990726E-2</c:v>
                </c:pt>
                <c:pt idx="12">
                  <c:v>3.0503304524656841E-2</c:v>
                </c:pt>
                <c:pt idx="13">
                  <c:v>0.10389159138290478</c:v>
                </c:pt>
                <c:pt idx="14">
                  <c:v>8.5973571087406456E-2</c:v>
                </c:pt>
                <c:pt idx="15">
                  <c:v>0.11073857649200114</c:v>
                </c:pt>
                <c:pt idx="16">
                  <c:v>0.1459485698956324</c:v>
                </c:pt>
                <c:pt idx="17">
                  <c:v>0.11744654477843199</c:v>
                </c:pt>
                <c:pt idx="18">
                  <c:v>0.1173965169106512</c:v>
                </c:pt>
                <c:pt idx="19">
                  <c:v>0.123</c:v>
                </c:pt>
                <c:pt idx="20">
                  <c:v>0.14547138693717102</c:v>
                </c:pt>
                <c:pt idx="21">
                  <c:v>0.11991883977773167</c:v>
                </c:pt>
                <c:pt idx="22">
                  <c:v>0.12650397517112369</c:v>
                </c:pt>
                <c:pt idx="23">
                  <c:v>0.13631209385494353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B-4479-A6B2-038662FED36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departament'!$A$7</c:f>
              <c:strCache>
                <c:ptCount val="1"/>
                <c:pt idx="0">
                  <c:v>DIBUIX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departament'!$D$7:$AA$7</c:f>
              <c:numCache>
                <c:formatCode>0.0%</c:formatCode>
                <c:ptCount val="24"/>
                <c:pt idx="0">
                  <c:v>0.11648332906966828</c:v>
                </c:pt>
                <c:pt idx="1">
                  <c:v>0.11291122499586709</c:v>
                </c:pt>
                <c:pt idx="2">
                  <c:v>9.5499787324542756E-2</c:v>
                </c:pt>
                <c:pt idx="3">
                  <c:v>8.1081081081081086E-2</c:v>
                </c:pt>
                <c:pt idx="4">
                  <c:v>7.8817733990147784E-2</c:v>
                </c:pt>
                <c:pt idx="5">
                  <c:v>9.4275420336269011E-2</c:v>
                </c:pt>
                <c:pt idx="6">
                  <c:v>0.1</c:v>
                </c:pt>
                <c:pt idx="7">
                  <c:v>0.10623368146214099</c:v>
                </c:pt>
                <c:pt idx="8">
                  <c:v>5.3846288546062653E-2</c:v>
                </c:pt>
                <c:pt idx="9">
                  <c:v>6.5672701455449067E-2</c:v>
                </c:pt>
                <c:pt idx="10">
                  <c:v>5.453365072495131E-2</c:v>
                </c:pt>
                <c:pt idx="11">
                  <c:v>5.0226467554598857E-2</c:v>
                </c:pt>
                <c:pt idx="12">
                  <c:v>3.0369598007754368E-2</c:v>
                </c:pt>
                <c:pt idx="13">
                  <c:v>7.3890820827595863E-2</c:v>
                </c:pt>
                <c:pt idx="14">
                  <c:v>9.392477628635347E-2</c:v>
                </c:pt>
                <c:pt idx="15">
                  <c:v>8.5761751419500931E-2</c:v>
                </c:pt>
                <c:pt idx="16">
                  <c:v>5.7663408908925379E-2</c:v>
                </c:pt>
                <c:pt idx="17">
                  <c:v>6.9519464052157059E-2</c:v>
                </c:pt>
                <c:pt idx="18">
                  <c:v>6.1642562773969983E-2</c:v>
                </c:pt>
                <c:pt idx="19">
                  <c:v>7.0000000000000007E-2</c:v>
                </c:pt>
                <c:pt idx="20">
                  <c:v>0.12330212103016829</c:v>
                </c:pt>
                <c:pt idx="21">
                  <c:v>6.5883621251771413E-2</c:v>
                </c:pt>
                <c:pt idx="22">
                  <c:v>6.0726363770033813E-2</c:v>
                </c:pt>
                <c:pt idx="23">
                  <c:v>6.6379386157769768E-2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F-4722-8FCC-550797A56A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departament'!$A$8</c:f>
              <c:strCache>
                <c:ptCount val="1"/>
                <c:pt idx="0">
                  <c:v>ECONOMIA I CIÈNCIES SOCIALS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departament'!$D$8:$AA$8</c:f>
              <c:numCache>
                <c:formatCode>0.0%</c:formatCode>
                <c:ptCount val="24"/>
                <c:pt idx="0">
                  <c:v>6.5666302947763946E-2</c:v>
                </c:pt>
                <c:pt idx="1">
                  <c:v>7.766687461010606E-2</c:v>
                </c:pt>
                <c:pt idx="2">
                  <c:v>5.3218851364243466E-2</c:v>
                </c:pt>
                <c:pt idx="3">
                  <c:v>5.9770114942528742E-2</c:v>
                </c:pt>
                <c:pt idx="4">
                  <c:v>4.9450906491649876E-2</c:v>
                </c:pt>
                <c:pt idx="5">
                  <c:v>4.869411243913236E-2</c:v>
                </c:pt>
                <c:pt idx="6">
                  <c:v>4.859661879658244E-2</c:v>
                </c:pt>
                <c:pt idx="7">
                  <c:v>3.5018678529671769E-2</c:v>
                </c:pt>
                <c:pt idx="8">
                  <c:v>4.8984191950648043E-2</c:v>
                </c:pt>
                <c:pt idx="9">
                  <c:v>9.535774686777343E-2</c:v>
                </c:pt>
                <c:pt idx="10">
                  <c:v>6.3918793115795E-2</c:v>
                </c:pt>
                <c:pt idx="11">
                  <c:v>5.7603152526657389E-2</c:v>
                </c:pt>
                <c:pt idx="12">
                  <c:v>8.254393911940569E-2</c:v>
                </c:pt>
                <c:pt idx="13">
                  <c:v>0.10240286511472951</c:v>
                </c:pt>
                <c:pt idx="14">
                  <c:v>5.5944660685821011E-2</c:v>
                </c:pt>
                <c:pt idx="15">
                  <c:v>8.1139027081034945E-2</c:v>
                </c:pt>
                <c:pt idx="16">
                  <c:v>7.0734436112472376E-2</c:v>
                </c:pt>
                <c:pt idx="17">
                  <c:v>4.1077012773625909E-2</c:v>
                </c:pt>
                <c:pt idx="18">
                  <c:v>5.0913804277381729E-2</c:v>
                </c:pt>
                <c:pt idx="19">
                  <c:v>0.10199999999999999</c:v>
                </c:pt>
                <c:pt idx="20">
                  <c:v>8.8147903598547378E-2</c:v>
                </c:pt>
                <c:pt idx="21">
                  <c:v>2.7389254935203378E-2</c:v>
                </c:pt>
                <c:pt idx="22">
                  <c:v>3.1470991151097784E-2</c:v>
                </c:pt>
                <c:pt idx="23">
                  <c:v>2.9123700220045734E-2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753-91BA-BE87EE4F147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departament'!$A$6</c:f>
              <c:strCache>
                <c:ptCount val="1"/>
                <c:pt idx="0">
                  <c:v>CONSTRUCCIONS ARQUITECTÒNIQUES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departament'!$D$6:$AA$6</c:f>
              <c:numCache>
                <c:formatCode>0.0%</c:formatCode>
                <c:ptCount val="24"/>
                <c:pt idx="0">
                  <c:v>4.1604653540712792E-2</c:v>
                </c:pt>
                <c:pt idx="1">
                  <c:v>3.9098376938267565E-2</c:v>
                </c:pt>
                <c:pt idx="2">
                  <c:v>5.6980778192655325E-2</c:v>
                </c:pt>
                <c:pt idx="3">
                  <c:v>3.8374650734201293E-2</c:v>
                </c:pt>
                <c:pt idx="4">
                  <c:v>3.5918542187644717E-2</c:v>
                </c:pt>
                <c:pt idx="5">
                  <c:v>3.2402589894785526E-2</c:v>
                </c:pt>
                <c:pt idx="6">
                  <c:v>1.1611112684432613E-2</c:v>
                </c:pt>
                <c:pt idx="7">
                  <c:v>1.0195302898259257E-2</c:v>
                </c:pt>
                <c:pt idx="8">
                  <c:v>0</c:v>
                </c:pt>
                <c:pt idx="9">
                  <c:v>8.8988677902057699E-4</c:v>
                </c:pt>
                <c:pt idx="10">
                  <c:v>3.3827356035750654E-3</c:v>
                </c:pt>
                <c:pt idx="11">
                  <c:v>2.7307810033669628E-3</c:v>
                </c:pt>
                <c:pt idx="12">
                  <c:v>1.6627988821754369E-2</c:v>
                </c:pt>
                <c:pt idx="13">
                  <c:v>3.157394943773531E-2</c:v>
                </c:pt>
                <c:pt idx="14">
                  <c:v>3.5630885948274918E-2</c:v>
                </c:pt>
                <c:pt idx="15">
                  <c:v>6.3689905492398294E-2</c:v>
                </c:pt>
                <c:pt idx="16">
                  <c:v>7.6766820781875064E-2</c:v>
                </c:pt>
                <c:pt idx="17">
                  <c:v>8.4442020116012984E-2</c:v>
                </c:pt>
                <c:pt idx="18">
                  <c:v>0.10364253522733756</c:v>
                </c:pt>
                <c:pt idx="19">
                  <c:v>0.11899999999999999</c:v>
                </c:pt>
                <c:pt idx="20">
                  <c:v>0.18573072309311833</c:v>
                </c:pt>
                <c:pt idx="21">
                  <c:v>9.3114964433291189E-2</c:v>
                </c:pt>
                <c:pt idx="22">
                  <c:v>9.0805249083535516E-2</c:v>
                </c:pt>
                <c:pt idx="23">
                  <c:v>8.8737256681631793E-2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B-45FF-986E-60C4E2BBF1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EPS Gandia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Centres'!$T$15</c:f>
              <c:strCache>
                <c:ptCount val="1"/>
                <c:pt idx="0">
                  <c:v>EPS Gandia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Centres'!$B$15:$R$15</c:f>
              <c:numCache>
                <c:formatCode>0.00%</c:formatCode>
                <c:ptCount val="17"/>
                <c:pt idx="0">
                  <c:v>0.1011043773086871</c:v>
                </c:pt>
                <c:pt idx="1">
                  <c:v>9.3049560477645787E-2</c:v>
                </c:pt>
                <c:pt idx="2">
                  <c:v>9.4034736138944558E-2</c:v>
                </c:pt>
                <c:pt idx="3">
                  <c:v>9.4354758839259187E-2</c:v>
                </c:pt>
                <c:pt idx="4">
                  <c:v>0.10896670645974268</c:v>
                </c:pt>
                <c:pt idx="5">
                  <c:v>0.12419578979875444</c:v>
                </c:pt>
                <c:pt idx="6">
                  <c:v>0.14966516258415699</c:v>
                </c:pt>
                <c:pt idx="7">
                  <c:v>0.11290437382113241</c:v>
                </c:pt>
                <c:pt idx="8">
                  <c:v>0.10272607792428033</c:v>
                </c:pt>
                <c:pt idx="9">
                  <c:v>9.4803441247380507E-2</c:v>
                </c:pt>
                <c:pt idx="10">
                  <c:v>8.9126803756742701E-2</c:v>
                </c:pt>
                <c:pt idx="11">
                  <c:v>7.2400000000000006E-2</c:v>
                </c:pt>
                <c:pt idx="12">
                  <c:v>8.4030429333411052E-2</c:v>
                </c:pt>
                <c:pt idx="13">
                  <c:v>0.14237166290886513</c:v>
                </c:pt>
                <c:pt idx="14">
                  <c:v>0.11973785401411043</c:v>
                </c:pt>
                <c:pt idx="15">
                  <c:v>0.14380149754064978</c:v>
                </c:pt>
                <c:pt idx="16">
                  <c:v>0.15378484035795301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5-481C-B0B1-021DEC9C5E9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departament'!$A$9</c:f>
              <c:strCache>
                <c:ptCount val="1"/>
                <c:pt idx="0">
                  <c:v>ESCULTURA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departament'!$D$9:$AA$9</c:f>
              <c:numCache>
                <c:formatCode>0.0%</c:formatCode>
                <c:ptCount val="24"/>
                <c:pt idx="0">
                  <c:v>0.1360544217687075</c:v>
                </c:pt>
                <c:pt idx="1">
                  <c:v>0.15034965034965034</c:v>
                </c:pt>
                <c:pt idx="2">
                  <c:v>8.6461888509670085E-2</c:v>
                </c:pt>
                <c:pt idx="3">
                  <c:v>6.3209076175040513E-2</c:v>
                </c:pt>
                <c:pt idx="4">
                  <c:v>7.6010781671159031E-2</c:v>
                </c:pt>
                <c:pt idx="5">
                  <c:v>6.0747663551401869E-2</c:v>
                </c:pt>
                <c:pt idx="6">
                  <c:v>4.2948038176033931E-2</c:v>
                </c:pt>
                <c:pt idx="7">
                  <c:v>6.381856540084388E-2</c:v>
                </c:pt>
                <c:pt idx="8">
                  <c:v>5.5181347150259068E-2</c:v>
                </c:pt>
                <c:pt idx="9">
                  <c:v>4.3377674956622328E-2</c:v>
                </c:pt>
                <c:pt idx="10">
                  <c:v>6.1728395061728392E-3</c:v>
                </c:pt>
                <c:pt idx="11">
                  <c:v>0</c:v>
                </c:pt>
                <c:pt idx="12">
                  <c:v>5.379969298308538E-2</c:v>
                </c:pt>
                <c:pt idx="13">
                  <c:v>0.11336402623612514</c:v>
                </c:pt>
                <c:pt idx="14">
                  <c:v>9.5359871826472764E-2</c:v>
                </c:pt>
                <c:pt idx="15">
                  <c:v>9.5226003047232097E-2</c:v>
                </c:pt>
                <c:pt idx="16">
                  <c:v>9.5391327020547284E-2</c:v>
                </c:pt>
                <c:pt idx="17">
                  <c:v>0.10253433933062488</c:v>
                </c:pt>
                <c:pt idx="18">
                  <c:v>9.904594899839507E-2</c:v>
                </c:pt>
                <c:pt idx="19">
                  <c:v>8.8999999999999996E-2</c:v>
                </c:pt>
                <c:pt idx="20">
                  <c:v>0.1174491716616161</c:v>
                </c:pt>
                <c:pt idx="21">
                  <c:v>8.2588746679546007E-2</c:v>
                </c:pt>
                <c:pt idx="22">
                  <c:v>9.0381840381840384E-2</c:v>
                </c:pt>
                <c:pt idx="23">
                  <c:v>8.8483794724116396E-2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0-4164-A8A1-E2E94C0389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departament'!$A$10</c:f>
              <c:strCache>
                <c:ptCount val="1"/>
                <c:pt idx="0">
                  <c:v>ESTADÍSTICA I INVESTIGACIÓ OPERATIVA APLICADES I QUALITAT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departament'!$D$10:$AA$10</c:f>
              <c:numCache>
                <c:formatCode>0.0%</c:formatCode>
                <c:ptCount val="24"/>
                <c:pt idx="0">
                  <c:v>7.3451489128448746E-2</c:v>
                </c:pt>
                <c:pt idx="1">
                  <c:v>8.8945450338404577E-2</c:v>
                </c:pt>
                <c:pt idx="2">
                  <c:v>8.329812015818841E-2</c:v>
                </c:pt>
                <c:pt idx="3">
                  <c:v>0.12840823364586701</c:v>
                </c:pt>
                <c:pt idx="4">
                  <c:v>9.1300648729129005E-2</c:v>
                </c:pt>
                <c:pt idx="5">
                  <c:v>9.4130949250591636E-2</c:v>
                </c:pt>
                <c:pt idx="6">
                  <c:v>0.1141954528976125</c:v>
                </c:pt>
                <c:pt idx="7">
                  <c:v>0.11075975359342916</c:v>
                </c:pt>
                <c:pt idx="8">
                  <c:v>0.13154818133353285</c:v>
                </c:pt>
                <c:pt idx="9">
                  <c:v>7.6509034986543628E-2</c:v>
                </c:pt>
                <c:pt idx="10">
                  <c:v>4.2882625018148636E-2</c:v>
                </c:pt>
                <c:pt idx="11">
                  <c:v>5.2772179222668782E-2</c:v>
                </c:pt>
                <c:pt idx="12">
                  <c:v>5.6774407661581858E-2</c:v>
                </c:pt>
                <c:pt idx="13">
                  <c:v>0.11407796568859763</c:v>
                </c:pt>
                <c:pt idx="14">
                  <c:v>9.8494641029784044E-2</c:v>
                </c:pt>
                <c:pt idx="15">
                  <c:v>0.11935178451363257</c:v>
                </c:pt>
                <c:pt idx="16">
                  <c:v>0.10929800806823099</c:v>
                </c:pt>
                <c:pt idx="17">
                  <c:v>0.10968021210973432</c:v>
                </c:pt>
                <c:pt idx="18">
                  <c:v>0.1150917248665633</c:v>
                </c:pt>
                <c:pt idx="19">
                  <c:v>0.13100000000000001</c:v>
                </c:pt>
                <c:pt idx="20">
                  <c:v>0.14422300146477873</c:v>
                </c:pt>
                <c:pt idx="21">
                  <c:v>8.4740781172914031E-2</c:v>
                </c:pt>
                <c:pt idx="22">
                  <c:v>6.706030794708516E-2</c:v>
                </c:pt>
                <c:pt idx="23">
                  <c:v>6.5745117437983211E-2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9-458B-B977-C1530602FC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departament'!$A$11</c:f>
              <c:strCache>
                <c:ptCount val="1"/>
                <c:pt idx="0">
                  <c:v>EXPRESSIÓ GRÀFICA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departament'!$D$1:$Z$1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'Per departament'!$D$11:$Z$11</c:f>
              <c:numCache>
                <c:formatCode>0.0%</c:formatCode>
                <c:ptCount val="23"/>
                <c:pt idx="0">
                  <c:v>3.7824387321726174E-2</c:v>
                </c:pt>
                <c:pt idx="1">
                  <c:v>7.0121007736560215E-2</c:v>
                </c:pt>
                <c:pt idx="2">
                  <c:v>4.8364463188227444E-2</c:v>
                </c:pt>
                <c:pt idx="3">
                  <c:v>6.7061420412739575E-2</c:v>
                </c:pt>
                <c:pt idx="4">
                  <c:v>5.3282469836763664E-2</c:v>
                </c:pt>
                <c:pt idx="5">
                  <c:v>5.1052848193135457E-2</c:v>
                </c:pt>
                <c:pt idx="6">
                  <c:v>4.5790740676132993E-2</c:v>
                </c:pt>
                <c:pt idx="7">
                  <c:v>9.3457943925233638E-3</c:v>
                </c:pt>
                <c:pt idx="8">
                  <c:v>2.9802350809431848E-3</c:v>
                </c:pt>
                <c:pt idx="9">
                  <c:v>2.4521454386322313E-2</c:v>
                </c:pt>
                <c:pt idx="10">
                  <c:v>2.8040212213424256E-2</c:v>
                </c:pt>
                <c:pt idx="11">
                  <c:v>2.6413735142273985E-2</c:v>
                </c:pt>
                <c:pt idx="12">
                  <c:v>0</c:v>
                </c:pt>
                <c:pt idx="13">
                  <c:v>8.6532710637160698E-2</c:v>
                </c:pt>
                <c:pt idx="14">
                  <c:v>0.10558908722514732</c:v>
                </c:pt>
                <c:pt idx="15">
                  <c:v>8.387572971884856E-2</c:v>
                </c:pt>
                <c:pt idx="16">
                  <c:v>9.4859517571596344E-2</c:v>
                </c:pt>
                <c:pt idx="17">
                  <c:v>9.840711680268717E-2</c:v>
                </c:pt>
                <c:pt idx="18">
                  <c:v>0.1006510514106114</c:v>
                </c:pt>
                <c:pt idx="19">
                  <c:v>0.108</c:v>
                </c:pt>
                <c:pt idx="20">
                  <c:v>0.12185540310494843</c:v>
                </c:pt>
                <c:pt idx="21">
                  <c:v>0.12011052423826619</c:v>
                </c:pt>
                <c:pt idx="22">
                  <c:v>0.11905366699659269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7-4676-87F6-40D7E737AF6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departament'!$A$12</c:f>
              <c:strCache>
                <c:ptCount val="1"/>
                <c:pt idx="0">
                  <c:v>Enginyeria Gràfica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departament'!$D$1:$Z$1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'Per departament'!$D$12:$Z$12</c:f>
              <c:numCache>
                <c:formatCode>0.0%</c:formatCode>
                <c:ptCount val="23"/>
                <c:pt idx="0">
                  <c:v>7.4496845899669567E-2</c:v>
                </c:pt>
                <c:pt idx="1">
                  <c:v>7.8718888674512835E-2</c:v>
                </c:pt>
                <c:pt idx="2">
                  <c:v>6.8975918757226889E-2</c:v>
                </c:pt>
                <c:pt idx="3">
                  <c:v>7.7386234601475201E-2</c:v>
                </c:pt>
                <c:pt idx="4">
                  <c:v>8.4171835515736274E-2</c:v>
                </c:pt>
                <c:pt idx="5">
                  <c:v>8.5641915828255644E-2</c:v>
                </c:pt>
                <c:pt idx="6">
                  <c:v>8.4454955923457323E-2</c:v>
                </c:pt>
                <c:pt idx="7">
                  <c:v>8.580183861082738E-2</c:v>
                </c:pt>
                <c:pt idx="8">
                  <c:v>5.494983051502187E-2</c:v>
                </c:pt>
                <c:pt idx="9">
                  <c:v>2.610595303113053E-2</c:v>
                </c:pt>
                <c:pt idx="10">
                  <c:v>3.1486288229319488E-2</c:v>
                </c:pt>
                <c:pt idx="11">
                  <c:v>6.3023829087921118E-2</c:v>
                </c:pt>
                <c:pt idx="12">
                  <c:v>6.841677943166441E-2</c:v>
                </c:pt>
                <c:pt idx="13">
                  <c:v>0.10719863694448389</c:v>
                </c:pt>
                <c:pt idx="14">
                  <c:v>5.9439528023598816E-2</c:v>
                </c:pt>
                <c:pt idx="15">
                  <c:v>0.10289073983341498</c:v>
                </c:pt>
                <c:pt idx="16">
                  <c:v>0.10896067222260485</c:v>
                </c:pt>
                <c:pt idx="17">
                  <c:v>9.3715083798882673E-2</c:v>
                </c:pt>
                <c:pt idx="18">
                  <c:v>6.2017491766992394E-2</c:v>
                </c:pt>
                <c:pt idx="19">
                  <c:v>7.0000000000000007E-2</c:v>
                </c:pt>
                <c:pt idx="20">
                  <c:v>8.2001056219693697E-2</c:v>
                </c:pt>
                <c:pt idx="21">
                  <c:v>4.0105874906496343E-2</c:v>
                </c:pt>
                <c:pt idx="22">
                  <c:v>3.9653929343907719E-2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3-44E3-A10C-68D6738F04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departament'!$A$13</c:f>
              <c:strCache>
                <c:ptCount val="1"/>
                <c:pt idx="0">
                  <c:v>FÍSICA APLICADA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departament'!$D$13:$AA$13</c:f>
              <c:numCache>
                <c:formatCode>0.0%</c:formatCode>
                <c:ptCount val="24"/>
                <c:pt idx="0">
                  <c:v>6.786833462859436E-2</c:v>
                </c:pt>
                <c:pt idx="1">
                  <c:v>8.2912134567951143E-2</c:v>
                </c:pt>
                <c:pt idx="2">
                  <c:v>9.0735157118672929E-2</c:v>
                </c:pt>
                <c:pt idx="3">
                  <c:v>8.8432353299987804E-2</c:v>
                </c:pt>
                <c:pt idx="4">
                  <c:v>6.3845391476709618E-2</c:v>
                </c:pt>
                <c:pt idx="5">
                  <c:v>4.9222240806671279E-2</c:v>
                </c:pt>
                <c:pt idx="6">
                  <c:v>7.0543627889004284E-2</c:v>
                </c:pt>
                <c:pt idx="7">
                  <c:v>3.0179756426228676E-2</c:v>
                </c:pt>
                <c:pt idx="8">
                  <c:v>6.4061485169950194E-2</c:v>
                </c:pt>
                <c:pt idx="9">
                  <c:v>3.9359917408697896E-2</c:v>
                </c:pt>
                <c:pt idx="10">
                  <c:v>3.6305524753766874E-2</c:v>
                </c:pt>
                <c:pt idx="11">
                  <c:v>6.7696556953113359E-4</c:v>
                </c:pt>
                <c:pt idx="12">
                  <c:v>5.352122854561879E-2</c:v>
                </c:pt>
                <c:pt idx="13">
                  <c:v>8.3343839489941104E-2</c:v>
                </c:pt>
                <c:pt idx="14">
                  <c:v>5.9282326724187193E-2</c:v>
                </c:pt>
                <c:pt idx="15">
                  <c:v>6.6710275687778625E-2</c:v>
                </c:pt>
                <c:pt idx="16">
                  <c:v>6.1786880619279921E-2</c:v>
                </c:pt>
                <c:pt idx="17">
                  <c:v>5.9098577468602254E-2</c:v>
                </c:pt>
                <c:pt idx="18">
                  <c:v>5.9939642659482262E-2</c:v>
                </c:pt>
                <c:pt idx="19">
                  <c:v>3.5999999999999997E-2</c:v>
                </c:pt>
                <c:pt idx="20">
                  <c:v>0.14093533146799994</c:v>
                </c:pt>
                <c:pt idx="21">
                  <c:v>4.9641239080011272E-2</c:v>
                </c:pt>
                <c:pt idx="22">
                  <c:v>3.6056708564747159E-2</c:v>
                </c:pt>
                <c:pt idx="23">
                  <c:v>6.3410384716679161E-2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9-4792-ABC4-0813F6A233E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departament'!$A$14</c:f>
              <c:strCache>
                <c:ptCount val="1"/>
                <c:pt idx="0">
                  <c:v>LINGÜÍSTICA APLICADA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departament'!$D$14:$AA$14</c:f>
              <c:numCache>
                <c:formatCode>0.0%</c:formatCode>
                <c:ptCount val="24"/>
                <c:pt idx="0">
                  <c:v>8.8635259834871291E-2</c:v>
                </c:pt>
                <c:pt idx="1">
                  <c:v>9.001720650828629E-2</c:v>
                </c:pt>
                <c:pt idx="2">
                  <c:v>8.8517362800950447E-2</c:v>
                </c:pt>
                <c:pt idx="3">
                  <c:v>9.1781405251951748E-2</c:v>
                </c:pt>
                <c:pt idx="4">
                  <c:v>9.6217397241567665E-2</c:v>
                </c:pt>
                <c:pt idx="5">
                  <c:v>9.5143345570719948E-2</c:v>
                </c:pt>
                <c:pt idx="6">
                  <c:v>0.10131487889273356</c:v>
                </c:pt>
                <c:pt idx="7">
                  <c:v>0.1022798697217302</c:v>
                </c:pt>
                <c:pt idx="8">
                  <c:v>0.11353067573201629</c:v>
                </c:pt>
                <c:pt idx="9">
                  <c:v>0.10402653067609423</c:v>
                </c:pt>
                <c:pt idx="10">
                  <c:v>9.966374844748721E-2</c:v>
                </c:pt>
                <c:pt idx="11">
                  <c:v>0.10755239224990115</c:v>
                </c:pt>
                <c:pt idx="12">
                  <c:v>0.13286377220778833</c:v>
                </c:pt>
                <c:pt idx="13">
                  <c:v>0.11934957510743481</c:v>
                </c:pt>
                <c:pt idx="14">
                  <c:v>9.8984511231921229E-2</c:v>
                </c:pt>
                <c:pt idx="15">
                  <c:v>0.10218899585865648</c:v>
                </c:pt>
                <c:pt idx="16">
                  <c:v>0.11230775677827598</c:v>
                </c:pt>
                <c:pt idx="17">
                  <c:v>9.2925375957627926E-2</c:v>
                </c:pt>
                <c:pt idx="18">
                  <c:v>8.459149299528014E-2</c:v>
                </c:pt>
                <c:pt idx="19">
                  <c:v>8.5000000000000006E-2</c:v>
                </c:pt>
                <c:pt idx="20">
                  <c:v>7.8244338458459781E-2</c:v>
                </c:pt>
                <c:pt idx="21">
                  <c:v>6.114852889046437E-2</c:v>
                </c:pt>
                <c:pt idx="22">
                  <c:v>6.0555042632922398E-2</c:v>
                </c:pt>
                <c:pt idx="23">
                  <c:v>5.1836003409347881E-2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6-421C-9A2D-66234E407C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departament'!$A$15</c:f>
              <c:strCache>
                <c:ptCount val="1"/>
                <c:pt idx="0">
                  <c:v>ENGINYERIA RURAL I AGROALIMENTÀRIA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departament'!$D$15:$AA$15</c:f>
              <c:numCache>
                <c:formatCode>0.0%</c:formatCode>
                <c:ptCount val="24"/>
                <c:pt idx="0">
                  <c:v>5.4708769009346438E-2</c:v>
                </c:pt>
                <c:pt idx="1">
                  <c:v>5.5265731985653731E-2</c:v>
                </c:pt>
                <c:pt idx="2">
                  <c:v>7.7559462254395042E-2</c:v>
                </c:pt>
                <c:pt idx="3">
                  <c:v>4.5918771277016865E-2</c:v>
                </c:pt>
                <c:pt idx="4">
                  <c:v>4.3259042747533796E-2</c:v>
                </c:pt>
                <c:pt idx="5">
                  <c:v>4.7270509301616352E-2</c:v>
                </c:pt>
                <c:pt idx="6">
                  <c:v>7.1265243902439018E-2</c:v>
                </c:pt>
                <c:pt idx="7">
                  <c:v>8.5949764521193101E-2</c:v>
                </c:pt>
                <c:pt idx="8">
                  <c:v>7.4097178900672356E-2</c:v>
                </c:pt>
                <c:pt idx="9">
                  <c:v>3.0279503105590064E-2</c:v>
                </c:pt>
                <c:pt idx="10">
                  <c:v>6.7700987306064881E-3</c:v>
                </c:pt>
                <c:pt idx="11">
                  <c:v>1.4822657490735837E-3</c:v>
                </c:pt>
                <c:pt idx="12">
                  <c:v>2.9862425848794651E-2</c:v>
                </c:pt>
                <c:pt idx="13">
                  <c:v>5.3661528168817772E-2</c:v>
                </c:pt>
                <c:pt idx="14">
                  <c:v>3.6933490288404945E-2</c:v>
                </c:pt>
                <c:pt idx="15">
                  <c:v>2.5550078153180233E-2</c:v>
                </c:pt>
                <c:pt idx="16">
                  <c:v>4.7078931013051585E-2</c:v>
                </c:pt>
                <c:pt idx="17">
                  <c:v>5.3474114441416885E-2</c:v>
                </c:pt>
                <c:pt idx="18">
                  <c:v>3.6648313833448035E-2</c:v>
                </c:pt>
                <c:pt idx="19">
                  <c:v>3.9E-2</c:v>
                </c:pt>
                <c:pt idx="20">
                  <c:v>8.7549148099606816E-2</c:v>
                </c:pt>
                <c:pt idx="21">
                  <c:v>4.1843370087644903E-2</c:v>
                </c:pt>
                <c:pt idx="22">
                  <c:v>4.2684600603897886E-2</c:v>
                </c:pt>
                <c:pt idx="23">
                  <c:v>5.3342245989304808E-2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C-4255-B007-1152B32FF96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departament'!$A$16</c:f>
              <c:strCache>
                <c:ptCount val="1"/>
                <c:pt idx="0">
                  <c:v>ENGINYERIA CARTOGRÀFICA, GEODÈSIA I FOTOGRAMETRIA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departament'!$D$16:$AA$16</c:f>
              <c:numCache>
                <c:formatCode>0.0%</c:formatCode>
                <c:ptCount val="24"/>
                <c:pt idx="0">
                  <c:v>1.2043452777621658E-3</c:v>
                </c:pt>
                <c:pt idx="1">
                  <c:v>4.9515164018980812E-3</c:v>
                </c:pt>
                <c:pt idx="2">
                  <c:v>4.7534918358777718E-3</c:v>
                </c:pt>
                <c:pt idx="3">
                  <c:v>7.1138934338763598E-3</c:v>
                </c:pt>
                <c:pt idx="4">
                  <c:v>9.1861106007716329E-3</c:v>
                </c:pt>
                <c:pt idx="5">
                  <c:v>2.432340397930889E-3</c:v>
                </c:pt>
                <c:pt idx="6">
                  <c:v>2.7033602768240924E-3</c:v>
                </c:pt>
                <c:pt idx="7">
                  <c:v>2.8812078023107285E-3</c:v>
                </c:pt>
                <c:pt idx="8">
                  <c:v>3.3940491005769883E-3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1.0903233800024781E-2</c:v>
                </c:pt>
                <c:pt idx="14">
                  <c:v>4.5574258559487005E-2</c:v>
                </c:pt>
                <c:pt idx="15">
                  <c:v>3.0653093903694386E-2</c:v>
                </c:pt>
                <c:pt idx="16">
                  <c:v>2.496016994158258E-2</c:v>
                </c:pt>
                <c:pt idx="17">
                  <c:v>2.6574677398747922E-2</c:v>
                </c:pt>
                <c:pt idx="18">
                  <c:v>5.8151218286862594E-2</c:v>
                </c:pt>
                <c:pt idx="19">
                  <c:v>5.6000000000000001E-2</c:v>
                </c:pt>
                <c:pt idx="20">
                  <c:v>4.1866144632023733E-2</c:v>
                </c:pt>
                <c:pt idx="21">
                  <c:v>1.9169458008797772E-2</c:v>
                </c:pt>
                <c:pt idx="22">
                  <c:v>2.0642546164239602E-2</c:v>
                </c:pt>
                <c:pt idx="23">
                  <c:v>7.3246985261277353E-3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E-428A-BB42-7EB0B11DC5A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departament'!$A$17</c:f>
              <c:strCache>
                <c:ptCount val="1"/>
                <c:pt idx="0">
                  <c:v>ENGINYERIA DE LA CONSTRUCCIÓ I DE PROJECTES  D'ENGINYERIA CIVIL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departament'!$D$17:$AA$17</c:f>
              <c:numCache>
                <c:formatCode>0.0%</c:formatCode>
                <c:ptCount val="24"/>
                <c:pt idx="0">
                  <c:v>3.7017756955289492E-2</c:v>
                </c:pt>
                <c:pt idx="1">
                  <c:v>2.2161387042106635E-2</c:v>
                </c:pt>
                <c:pt idx="2">
                  <c:v>1.8639470214732761E-2</c:v>
                </c:pt>
                <c:pt idx="3">
                  <c:v>2.0727040816326533E-2</c:v>
                </c:pt>
                <c:pt idx="4">
                  <c:v>2.6611601494903082E-2</c:v>
                </c:pt>
                <c:pt idx="5">
                  <c:v>1.7719138032085271E-2</c:v>
                </c:pt>
                <c:pt idx="6">
                  <c:v>3.5148245181707352E-2</c:v>
                </c:pt>
                <c:pt idx="7">
                  <c:v>2.714254132789664E-2</c:v>
                </c:pt>
                <c:pt idx="8">
                  <c:v>1.5101300650325163E-2</c:v>
                </c:pt>
                <c:pt idx="9">
                  <c:v>0</c:v>
                </c:pt>
                <c:pt idx="10">
                  <c:v>6.0523844307628092E-3</c:v>
                </c:pt>
                <c:pt idx="11">
                  <c:v>1.0590883014871363E-2</c:v>
                </c:pt>
                <c:pt idx="12">
                  <c:v>1.1949865632847261E-2</c:v>
                </c:pt>
                <c:pt idx="13">
                  <c:v>1.0097028292426537E-2</c:v>
                </c:pt>
                <c:pt idx="14">
                  <c:v>1.2046939036885246E-2</c:v>
                </c:pt>
                <c:pt idx="15">
                  <c:v>1.7983399938518288E-2</c:v>
                </c:pt>
                <c:pt idx="16">
                  <c:v>8.498650445785693E-3</c:v>
                </c:pt>
                <c:pt idx="17">
                  <c:v>9.3536619586568146E-3</c:v>
                </c:pt>
                <c:pt idx="18">
                  <c:v>7.3072114057450913E-3</c:v>
                </c:pt>
                <c:pt idx="19">
                  <c:v>2.3E-2</c:v>
                </c:pt>
                <c:pt idx="20">
                  <c:v>4.9588286541325917E-2</c:v>
                </c:pt>
                <c:pt idx="21">
                  <c:v>2.2312766783081101E-2</c:v>
                </c:pt>
                <c:pt idx="22">
                  <c:v>1.9758064516129031E-2</c:v>
                </c:pt>
                <c:pt idx="23">
                  <c:v>9.536124131242928E-3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6-481D-9F2B-16AD394C0ED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SISTEMES</a:t>
            </a:r>
            <a:r>
              <a:rPr lang="en-US" baseline="0"/>
              <a:t> INFORMÀTICS I COMPUTACIÓ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departament'!$A$18</c:f>
              <c:strCache>
                <c:ptCount val="1"/>
                <c:pt idx="0">
                  <c:v>INFORMÀTICA DE SISTEMES I COMPUTADORS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departament'!$D$33:$AA$33</c:f>
              <c:numCache>
                <c:formatCode>0.0%</c:formatCode>
                <c:ptCount val="24"/>
                <c:pt idx="0">
                  <c:v>9.8755967247320664E-2</c:v>
                </c:pt>
                <c:pt idx="1">
                  <c:v>0.10554775704884381</c:v>
                </c:pt>
                <c:pt idx="2">
                  <c:v>0.11098727286103142</c:v>
                </c:pt>
                <c:pt idx="3">
                  <c:v>0.12661281374931549</c:v>
                </c:pt>
                <c:pt idx="4">
                  <c:v>0.10651846367662912</c:v>
                </c:pt>
                <c:pt idx="5">
                  <c:v>9.6929066174165565E-2</c:v>
                </c:pt>
                <c:pt idx="6">
                  <c:v>9.1256208374289952E-2</c:v>
                </c:pt>
                <c:pt idx="7">
                  <c:v>9.2849367150307907E-2</c:v>
                </c:pt>
                <c:pt idx="8">
                  <c:v>9.7286003817045996E-2</c:v>
                </c:pt>
                <c:pt idx="9">
                  <c:v>7.9841881370896525E-2</c:v>
                </c:pt>
                <c:pt idx="10">
                  <c:v>0.10702744059106324</c:v>
                </c:pt>
                <c:pt idx="11">
                  <c:v>8.8171898565680126E-2</c:v>
                </c:pt>
                <c:pt idx="12">
                  <c:v>0.10633349049190634</c:v>
                </c:pt>
                <c:pt idx="13">
                  <c:v>9.7369145212177072E-2</c:v>
                </c:pt>
                <c:pt idx="14">
                  <c:v>0.10879626628638102</c:v>
                </c:pt>
                <c:pt idx="15">
                  <c:v>0.1235500856109273</c:v>
                </c:pt>
                <c:pt idx="16">
                  <c:v>0.10951381536994731</c:v>
                </c:pt>
                <c:pt idx="17">
                  <c:v>0.10710539882317388</c:v>
                </c:pt>
                <c:pt idx="18">
                  <c:v>9.6786758645606333E-2</c:v>
                </c:pt>
                <c:pt idx="19">
                  <c:v>0.1</c:v>
                </c:pt>
                <c:pt idx="20">
                  <c:v>0.12205725203199379</c:v>
                </c:pt>
                <c:pt idx="21">
                  <c:v>8.0820441232340542E-2</c:v>
                </c:pt>
                <c:pt idx="22">
                  <c:v>7.5940813937474178E-2</c:v>
                </c:pt>
                <c:pt idx="23">
                  <c:v>7.1825854213241946E-2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4-4D27-872C-84C3EC69BE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Màster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Centres'!$T$22</c:f>
              <c:strCache>
                <c:ptCount val="1"/>
                <c:pt idx="0">
                  <c:v>Uni.Màster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Centres'!$G$1:$R$1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'Per Centres'!$G$22:$R$22</c:f>
              <c:numCache>
                <c:formatCode>0.00%</c:formatCode>
                <c:ptCount val="12"/>
                <c:pt idx="0">
                  <c:v>2.3246390360170129E-2</c:v>
                </c:pt>
                <c:pt idx="1">
                  <c:v>3.6987292613473687E-2</c:v>
                </c:pt>
                <c:pt idx="2">
                  <c:v>5.236805916404863E-2</c:v>
                </c:pt>
                <c:pt idx="3">
                  <c:v>5.0660595632685969E-2</c:v>
                </c:pt>
                <c:pt idx="4">
                  <c:v>2.3928937522837587E-2</c:v>
                </c:pt>
                <c:pt idx="5">
                  <c:v>2.0048497297959104E-2</c:v>
                </c:pt>
                <c:pt idx="6">
                  <c:v>1.7299999999999999E-2</c:v>
                </c:pt>
                <c:pt idx="7">
                  <c:v>7.7535885455794502E-3</c:v>
                </c:pt>
                <c:pt idx="8">
                  <c:v>0</c:v>
                </c:pt>
                <c:pt idx="9">
                  <c:v>0</c:v>
                </c:pt>
                <c:pt idx="10">
                  <c:v>0.13107968264918937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ECA-B266-A8AE4A4EC1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departament'!$A$19</c:f>
              <c:strCache>
                <c:ptCount val="1"/>
                <c:pt idx="0">
                  <c:v>ENGINYERIA DEL TERRENY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departament'!$D$19:$AA$19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6.4516129032258064E-3</c:v>
                </c:pt>
                <c:pt idx="14">
                  <c:v>6.8399452804377573E-3</c:v>
                </c:pt>
                <c:pt idx="15">
                  <c:v>7.477753682793689E-3</c:v>
                </c:pt>
                <c:pt idx="16">
                  <c:v>4.1927123037048326E-2</c:v>
                </c:pt>
                <c:pt idx="17">
                  <c:v>4.8811544991511038E-2</c:v>
                </c:pt>
                <c:pt idx="18">
                  <c:v>0</c:v>
                </c:pt>
                <c:pt idx="19">
                  <c:v>0</c:v>
                </c:pt>
                <c:pt idx="20">
                  <c:v>5.6113224016459885E-2</c:v>
                </c:pt>
                <c:pt idx="21">
                  <c:v>2.824418325737587E-2</c:v>
                </c:pt>
                <c:pt idx="22">
                  <c:v>3.3354443740764197E-2</c:v>
                </c:pt>
                <c:pt idx="23">
                  <c:v>1.098330537582874E-2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F-4C88-95CC-C5347684041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departament'!$A$20</c:f>
              <c:strCache>
                <c:ptCount val="1"/>
                <c:pt idx="0">
                  <c:v>ENGINYERIA ELÈCTRICA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departament'!$D$20:$AA$20</c:f>
              <c:numCache>
                <c:formatCode>0.0%</c:formatCode>
                <c:ptCount val="24"/>
                <c:pt idx="0">
                  <c:v>3.4658511722731905E-2</c:v>
                </c:pt>
                <c:pt idx="1">
                  <c:v>4.0730492529053676E-2</c:v>
                </c:pt>
                <c:pt idx="2">
                  <c:v>5.7128725114381107E-2</c:v>
                </c:pt>
                <c:pt idx="3">
                  <c:v>4.726694915254237E-2</c:v>
                </c:pt>
                <c:pt idx="4">
                  <c:v>4.1880412032667132E-2</c:v>
                </c:pt>
                <c:pt idx="5">
                  <c:v>6.0391857182279393E-2</c:v>
                </c:pt>
                <c:pt idx="6">
                  <c:v>8.2506361323155211E-2</c:v>
                </c:pt>
                <c:pt idx="7">
                  <c:v>6.5007618080243773E-2</c:v>
                </c:pt>
                <c:pt idx="8">
                  <c:v>5.1528244519123058E-2</c:v>
                </c:pt>
                <c:pt idx="9">
                  <c:v>5.6594893516884341E-2</c:v>
                </c:pt>
                <c:pt idx="10">
                  <c:v>2.7125279642058162E-2</c:v>
                </c:pt>
                <c:pt idx="11">
                  <c:v>1.5521834819877216E-2</c:v>
                </c:pt>
                <c:pt idx="12">
                  <c:v>1.3504703362205456E-2</c:v>
                </c:pt>
                <c:pt idx="13">
                  <c:v>3.2294617563739379E-2</c:v>
                </c:pt>
                <c:pt idx="14">
                  <c:v>5.9346309217774514E-2</c:v>
                </c:pt>
                <c:pt idx="15">
                  <c:v>3.6798141903709197E-2</c:v>
                </c:pt>
                <c:pt idx="16">
                  <c:v>3.5344063498760903E-2</c:v>
                </c:pt>
                <c:pt idx="17">
                  <c:v>4.0678207594215289E-2</c:v>
                </c:pt>
                <c:pt idx="18">
                  <c:v>4.9337629788757616E-2</c:v>
                </c:pt>
                <c:pt idx="19">
                  <c:v>7.2999999999999995E-2</c:v>
                </c:pt>
                <c:pt idx="20">
                  <c:v>0.1314359979287027</c:v>
                </c:pt>
                <c:pt idx="21">
                  <c:v>6.8201151480034028E-2</c:v>
                </c:pt>
                <c:pt idx="22">
                  <c:v>5.0472146987775419E-2</c:v>
                </c:pt>
                <c:pt idx="23">
                  <c:v>4.5302756466265304E-2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F-4D0A-BB9C-5ED2C132D91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departament'!$A$21</c:f>
              <c:strCache>
                <c:ptCount val="1"/>
                <c:pt idx="0">
                  <c:v>ENGINYERIA ELECTRÒNICA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departament'!$D$21:$AA$21</c:f>
              <c:numCache>
                <c:formatCode>0.0%</c:formatCode>
                <c:ptCount val="24"/>
                <c:pt idx="0">
                  <c:v>4.393298471172101E-2</c:v>
                </c:pt>
                <c:pt idx="1">
                  <c:v>8.0739718110893505E-2</c:v>
                </c:pt>
                <c:pt idx="2">
                  <c:v>7.8192986946506268E-2</c:v>
                </c:pt>
                <c:pt idx="3">
                  <c:v>9.0909667315508147E-2</c:v>
                </c:pt>
                <c:pt idx="4">
                  <c:v>8.480255025697743E-2</c:v>
                </c:pt>
                <c:pt idx="5">
                  <c:v>6.624413755626174E-2</c:v>
                </c:pt>
                <c:pt idx="6">
                  <c:v>6.8472891833535443E-2</c:v>
                </c:pt>
                <c:pt idx="7">
                  <c:v>6.1685070337316593E-2</c:v>
                </c:pt>
                <c:pt idx="8">
                  <c:v>5.0044969805987417E-2</c:v>
                </c:pt>
                <c:pt idx="9">
                  <c:v>2.473950896317632E-2</c:v>
                </c:pt>
                <c:pt idx="10">
                  <c:v>1.8041886433639177E-2</c:v>
                </c:pt>
                <c:pt idx="11">
                  <c:v>1.9602118697084708E-2</c:v>
                </c:pt>
                <c:pt idx="12">
                  <c:v>1.2852749990268968E-2</c:v>
                </c:pt>
                <c:pt idx="13">
                  <c:v>1.4328382305456893E-2</c:v>
                </c:pt>
                <c:pt idx="14">
                  <c:v>2.2814463479042368E-2</c:v>
                </c:pt>
                <c:pt idx="15">
                  <c:v>4.0966857221639563E-2</c:v>
                </c:pt>
                <c:pt idx="16">
                  <c:v>4.6007942069609904E-2</c:v>
                </c:pt>
                <c:pt idx="17">
                  <c:v>4.5386890918900816E-2</c:v>
                </c:pt>
                <c:pt idx="18">
                  <c:v>3.5417080347311225E-2</c:v>
                </c:pt>
                <c:pt idx="19">
                  <c:v>4.3999999999999997E-2</c:v>
                </c:pt>
                <c:pt idx="20">
                  <c:v>7.2090588028695751E-2</c:v>
                </c:pt>
                <c:pt idx="21">
                  <c:v>3.3623158145916605E-2</c:v>
                </c:pt>
                <c:pt idx="22">
                  <c:v>3.0398527888258607E-2</c:v>
                </c:pt>
                <c:pt idx="23">
                  <c:v>3.1187015262336998E-2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8-4984-A26E-8798D179B7D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departament'!$A$22</c:f>
              <c:strCache>
                <c:ptCount val="1"/>
                <c:pt idx="0">
                  <c:v>ENGINYERIA HIDRÀULICA I MEDI AMBIENT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departament'!$D$22:$AA$22</c:f>
              <c:numCache>
                <c:formatCode>0.0%</c:formatCode>
                <c:ptCount val="24"/>
                <c:pt idx="0">
                  <c:v>1.4693152307622215E-2</c:v>
                </c:pt>
                <c:pt idx="1">
                  <c:v>5.121625118606055E-3</c:v>
                </c:pt>
                <c:pt idx="2">
                  <c:v>1.5370325320122962E-2</c:v>
                </c:pt>
                <c:pt idx="3">
                  <c:v>1.0428338455052753E-2</c:v>
                </c:pt>
                <c:pt idx="4">
                  <c:v>1.8517530284433537E-2</c:v>
                </c:pt>
                <c:pt idx="5">
                  <c:v>1.8036050693611923E-2</c:v>
                </c:pt>
                <c:pt idx="6">
                  <c:v>1.1893385408010635E-2</c:v>
                </c:pt>
                <c:pt idx="7">
                  <c:v>1.0793787857623588E-2</c:v>
                </c:pt>
                <c:pt idx="8">
                  <c:v>1.2557305162447678E-2</c:v>
                </c:pt>
                <c:pt idx="9">
                  <c:v>3.4329777120523926E-3</c:v>
                </c:pt>
                <c:pt idx="10">
                  <c:v>5.0759400441905368E-3</c:v>
                </c:pt>
                <c:pt idx="11">
                  <c:v>6.1356297093649089E-3</c:v>
                </c:pt>
                <c:pt idx="12">
                  <c:v>1.7969490372417688E-2</c:v>
                </c:pt>
                <c:pt idx="13">
                  <c:v>3.5984636611104896E-2</c:v>
                </c:pt>
                <c:pt idx="14">
                  <c:v>4.8021146048870332E-2</c:v>
                </c:pt>
                <c:pt idx="15">
                  <c:v>3.6931286859593786E-2</c:v>
                </c:pt>
                <c:pt idx="16">
                  <c:v>4.6258533530670269E-2</c:v>
                </c:pt>
                <c:pt idx="17">
                  <c:v>4.0952992517069207E-2</c:v>
                </c:pt>
                <c:pt idx="18">
                  <c:v>4.0140836119126E-2</c:v>
                </c:pt>
                <c:pt idx="19">
                  <c:v>3.3000000000000002E-2</c:v>
                </c:pt>
                <c:pt idx="20">
                  <c:v>5.4753608760577402E-2</c:v>
                </c:pt>
                <c:pt idx="21">
                  <c:v>1.8512916691874888E-2</c:v>
                </c:pt>
                <c:pt idx="22">
                  <c:v>1.5541610462729458E-2</c:v>
                </c:pt>
                <c:pt idx="23">
                  <c:v>1.4198218262806235E-2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9-4FB7-BCA3-38CEADF652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departament'!$A$23</c:f>
              <c:strCache>
                <c:ptCount val="1"/>
                <c:pt idx="0">
                  <c:v>ENGINYERIA MECÀNICA I DE MATERIALS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departament'!$D$23:$AA$23</c:f>
              <c:numCache>
                <c:formatCode>0.0%</c:formatCode>
                <c:ptCount val="24"/>
                <c:pt idx="0">
                  <c:v>5.1599944590663527E-2</c:v>
                </c:pt>
                <c:pt idx="1">
                  <c:v>2.9462041226747112E-2</c:v>
                </c:pt>
                <c:pt idx="2">
                  <c:v>9.7413175213396739E-3</c:v>
                </c:pt>
                <c:pt idx="3">
                  <c:v>3.9284855287420831E-2</c:v>
                </c:pt>
                <c:pt idx="4">
                  <c:v>3.4802715265641902E-2</c:v>
                </c:pt>
                <c:pt idx="5">
                  <c:v>2.4147743704234965E-2</c:v>
                </c:pt>
                <c:pt idx="6">
                  <c:v>4.671451914098973E-2</c:v>
                </c:pt>
                <c:pt idx="7">
                  <c:v>5.0734355044699878E-2</c:v>
                </c:pt>
                <c:pt idx="8">
                  <c:v>4.8626945243998916E-2</c:v>
                </c:pt>
                <c:pt idx="9">
                  <c:v>2.905536586998728E-2</c:v>
                </c:pt>
                <c:pt idx="10">
                  <c:v>2.8386564749912777E-2</c:v>
                </c:pt>
                <c:pt idx="11">
                  <c:v>2.2532358618943638E-2</c:v>
                </c:pt>
                <c:pt idx="12">
                  <c:v>3.745578575037898E-2</c:v>
                </c:pt>
                <c:pt idx="13">
                  <c:v>4.6125608490942466E-2</c:v>
                </c:pt>
                <c:pt idx="14">
                  <c:v>2.5500151561079116E-2</c:v>
                </c:pt>
                <c:pt idx="15">
                  <c:v>3.3074397373268193E-2</c:v>
                </c:pt>
                <c:pt idx="16">
                  <c:v>5.2571004269537772E-2</c:v>
                </c:pt>
                <c:pt idx="17">
                  <c:v>4.382856503413033E-2</c:v>
                </c:pt>
                <c:pt idx="18">
                  <c:v>3.4990777918617981E-2</c:v>
                </c:pt>
                <c:pt idx="19">
                  <c:v>3.6999999999999998E-2</c:v>
                </c:pt>
                <c:pt idx="20">
                  <c:v>5.9993114133241515E-2</c:v>
                </c:pt>
                <c:pt idx="21">
                  <c:v>2.9127918278787728E-2</c:v>
                </c:pt>
                <c:pt idx="22">
                  <c:v>3.125E-2</c:v>
                </c:pt>
                <c:pt idx="23">
                  <c:v>2.6424220709423147E-2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5-470E-B039-EB2624E43A1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departament'!$A$24</c:f>
              <c:strCache>
                <c:ptCount val="1"/>
                <c:pt idx="0">
                  <c:v>ENGINYERIA QUÍMICA I NUCLEAR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departament'!$D$24:$AA$24</c:f>
              <c:numCache>
                <c:formatCode>0.0%</c:formatCode>
                <c:ptCount val="24"/>
                <c:pt idx="0">
                  <c:v>6.4332154670925054E-2</c:v>
                </c:pt>
                <c:pt idx="1">
                  <c:v>7.5742788982867043E-2</c:v>
                </c:pt>
                <c:pt idx="2">
                  <c:v>8.1440668135947095E-2</c:v>
                </c:pt>
                <c:pt idx="3">
                  <c:v>3.4907463724042055E-2</c:v>
                </c:pt>
                <c:pt idx="4">
                  <c:v>3.1760770699897647E-2</c:v>
                </c:pt>
                <c:pt idx="5">
                  <c:v>3.4922335297268348E-2</c:v>
                </c:pt>
                <c:pt idx="6">
                  <c:v>3.0855226383454445E-2</c:v>
                </c:pt>
                <c:pt idx="7">
                  <c:v>2.3726027397260274E-2</c:v>
                </c:pt>
                <c:pt idx="8">
                  <c:v>2.3568947629572824E-2</c:v>
                </c:pt>
                <c:pt idx="9">
                  <c:v>4.8767728435247619E-2</c:v>
                </c:pt>
                <c:pt idx="10">
                  <c:v>2.8220809310846487E-2</c:v>
                </c:pt>
                <c:pt idx="11">
                  <c:v>3.914256433614211E-3</c:v>
                </c:pt>
                <c:pt idx="12">
                  <c:v>1.6291248846966404E-2</c:v>
                </c:pt>
                <c:pt idx="13">
                  <c:v>2.6992906515264595E-2</c:v>
                </c:pt>
                <c:pt idx="14">
                  <c:v>2.4645509790681971E-2</c:v>
                </c:pt>
                <c:pt idx="15">
                  <c:v>7.3982398239823971E-2</c:v>
                </c:pt>
                <c:pt idx="16">
                  <c:v>7.6768584151928165E-2</c:v>
                </c:pt>
                <c:pt idx="17">
                  <c:v>3.7993252163708371E-2</c:v>
                </c:pt>
                <c:pt idx="18">
                  <c:v>3.0793519848663714E-2</c:v>
                </c:pt>
                <c:pt idx="19">
                  <c:v>0.04</c:v>
                </c:pt>
                <c:pt idx="20">
                  <c:v>0.16024694275417972</c:v>
                </c:pt>
                <c:pt idx="21">
                  <c:v>9.5502113798600047E-2</c:v>
                </c:pt>
                <c:pt idx="22">
                  <c:v>8.4964881182444593E-2</c:v>
                </c:pt>
                <c:pt idx="23">
                  <c:v>5.6773853452820246E-2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2-4127-8693-8E5DAD2FD97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departament'!$A$26</c:f>
              <c:strCache>
                <c:ptCount val="1"/>
                <c:pt idx="0">
                  <c:v>MÀQUINES I MOTORS TÈRMICS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departament'!$D$26:$AA$26</c:f>
              <c:numCache>
                <c:formatCode>0.0%</c:formatCode>
                <c:ptCount val="24"/>
                <c:pt idx="0">
                  <c:v>4.9364021804966692E-2</c:v>
                </c:pt>
                <c:pt idx="1">
                  <c:v>1.368647826637942E-2</c:v>
                </c:pt>
                <c:pt idx="2">
                  <c:v>1.2636695018226002E-2</c:v>
                </c:pt>
                <c:pt idx="3">
                  <c:v>0.10534486582390774</c:v>
                </c:pt>
                <c:pt idx="4">
                  <c:v>6.6426096479416885E-2</c:v>
                </c:pt>
                <c:pt idx="5">
                  <c:v>7.7089217477986374E-2</c:v>
                </c:pt>
                <c:pt idx="6">
                  <c:v>4.3728056176188954E-2</c:v>
                </c:pt>
                <c:pt idx="7">
                  <c:v>3.457069991499008E-2</c:v>
                </c:pt>
                <c:pt idx="8">
                  <c:v>1.6359331276458347E-2</c:v>
                </c:pt>
                <c:pt idx="9">
                  <c:v>3.4205088006841015E-3</c:v>
                </c:pt>
                <c:pt idx="10">
                  <c:v>2.193705641981504E-2</c:v>
                </c:pt>
                <c:pt idx="11">
                  <c:v>2.0541745003829819E-2</c:v>
                </c:pt>
                <c:pt idx="12">
                  <c:v>1.9516059340342794E-2</c:v>
                </c:pt>
                <c:pt idx="13">
                  <c:v>1.7580238009376126E-2</c:v>
                </c:pt>
                <c:pt idx="14">
                  <c:v>1.7597689739193217E-2</c:v>
                </c:pt>
                <c:pt idx="15">
                  <c:v>4.738025246411897E-2</c:v>
                </c:pt>
                <c:pt idx="16">
                  <c:v>1.6845196959225987E-2</c:v>
                </c:pt>
                <c:pt idx="17">
                  <c:v>1.7117275280898875E-2</c:v>
                </c:pt>
                <c:pt idx="18">
                  <c:v>1.6099690740403856E-2</c:v>
                </c:pt>
                <c:pt idx="19">
                  <c:v>8.5000000000000006E-2</c:v>
                </c:pt>
                <c:pt idx="20">
                  <c:v>1.8573955640223162E-2</c:v>
                </c:pt>
                <c:pt idx="21">
                  <c:v>2.001516300227445E-2</c:v>
                </c:pt>
                <c:pt idx="22">
                  <c:v>1.737691352916839E-2</c:v>
                </c:pt>
                <c:pt idx="23">
                  <c:v>1.7718120805369126E-2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D-41F7-A34B-37DB66A7DEB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departament'!$A$27</c:f>
              <c:strCache>
                <c:ptCount val="1"/>
                <c:pt idx="0">
                  <c:v>MATEMÀTICA APLICADA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departament'!$B$1:$AA$1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'Per departament'!$B$27:$AA$27</c:f>
              <c:numCache>
                <c:formatCode>0.0%</c:formatCode>
                <c:ptCount val="26"/>
                <c:pt idx="0">
                  <c:v>0.10133197836896163</c:v>
                </c:pt>
                <c:pt idx="1">
                  <c:v>0.15342826373100396</c:v>
                </c:pt>
                <c:pt idx="2">
                  <c:v>0.15992319297764365</c:v>
                </c:pt>
                <c:pt idx="3">
                  <c:v>0.15472108388391737</c:v>
                </c:pt>
                <c:pt idx="4">
                  <c:v>0.15417777623878942</c:v>
                </c:pt>
                <c:pt idx="5">
                  <c:v>0.15937564529178189</c:v>
                </c:pt>
                <c:pt idx="6">
                  <c:v>0.16469422043010754</c:v>
                </c:pt>
                <c:pt idx="7">
                  <c:v>0.1722719707057257</c:v>
                </c:pt>
                <c:pt idx="8">
                  <c:v>0.19083548030916453</c:v>
                </c:pt>
                <c:pt idx="9">
                  <c:v>0.1778753498349282</c:v>
                </c:pt>
                <c:pt idx="10">
                  <c:v>0.15176783677607397</c:v>
                </c:pt>
                <c:pt idx="11">
                  <c:v>0.13169522987995416</c:v>
                </c:pt>
                <c:pt idx="12">
                  <c:v>0.13311155774250932</c:v>
                </c:pt>
                <c:pt idx="13">
                  <c:v>0.11836286013753612</c:v>
                </c:pt>
                <c:pt idx="14">
                  <c:v>9.5830138290277381E-2</c:v>
                </c:pt>
                <c:pt idx="15">
                  <c:v>0.14205234024434182</c:v>
                </c:pt>
                <c:pt idx="16">
                  <c:v>0.11177644710578842</c:v>
                </c:pt>
                <c:pt idx="17">
                  <c:v>0.11457714744821323</c:v>
                </c:pt>
                <c:pt idx="18">
                  <c:v>0.12034096031879858</c:v>
                </c:pt>
                <c:pt idx="19">
                  <c:v>0.10107199612142106</c:v>
                </c:pt>
                <c:pt idx="20">
                  <c:v>0.10714651551883089</c:v>
                </c:pt>
                <c:pt idx="21">
                  <c:v>0.11700000000000001</c:v>
                </c:pt>
                <c:pt idx="22">
                  <c:v>0.13899564857533867</c:v>
                </c:pt>
                <c:pt idx="23">
                  <c:v>8.7332453642614077E-2</c:v>
                </c:pt>
                <c:pt idx="24">
                  <c:v>8.9730922656423129E-2</c:v>
                </c:pt>
                <c:pt idx="25">
                  <c:v>9.526728251827854E-2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7-419E-9C51-424F23EE556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departament'!$A$28</c:f>
              <c:strCache>
                <c:ptCount val="1"/>
                <c:pt idx="0">
                  <c:v>MECÀNICA DELS MEDIS CONTINUS I TEORIA D'ESTRUCTURES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departament'!$B$1:$AA$1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'Per departament'!$B$28:$AA$28</c:f>
              <c:numCache>
                <c:formatCode>0.0%</c:formatCode>
                <c:ptCount val="26"/>
                <c:pt idx="0">
                  <c:v>5.1028273671877407E-2</c:v>
                </c:pt>
                <c:pt idx="1">
                  <c:v>0.12817917370965842</c:v>
                </c:pt>
                <c:pt idx="2">
                  <c:v>0.12852975671367997</c:v>
                </c:pt>
                <c:pt idx="3">
                  <c:v>6.5402514659951422E-2</c:v>
                </c:pt>
                <c:pt idx="4">
                  <c:v>5.4003221571493745E-2</c:v>
                </c:pt>
                <c:pt idx="5">
                  <c:v>6.1553949265832894E-2</c:v>
                </c:pt>
                <c:pt idx="6">
                  <c:v>7.0706460274019917E-2</c:v>
                </c:pt>
                <c:pt idx="7">
                  <c:v>7.1378183708324064E-2</c:v>
                </c:pt>
                <c:pt idx="8">
                  <c:v>7.5156276625321747E-2</c:v>
                </c:pt>
                <c:pt idx="9">
                  <c:v>8.0235472625827087E-2</c:v>
                </c:pt>
                <c:pt idx="10">
                  <c:v>9.4762795131250924E-2</c:v>
                </c:pt>
                <c:pt idx="11">
                  <c:v>4.9611814189627373E-2</c:v>
                </c:pt>
                <c:pt idx="12">
                  <c:v>3.1739500984512302E-2</c:v>
                </c:pt>
                <c:pt idx="13">
                  <c:v>5.6426922895765626E-2</c:v>
                </c:pt>
                <c:pt idx="14">
                  <c:v>2.5493844265864381E-2</c:v>
                </c:pt>
                <c:pt idx="15">
                  <c:v>3.1016637729042697E-2</c:v>
                </c:pt>
                <c:pt idx="16">
                  <c:v>3.6857256422918948E-2</c:v>
                </c:pt>
                <c:pt idx="17">
                  <c:v>8.0798926604208843E-2</c:v>
                </c:pt>
                <c:pt idx="18">
                  <c:v>8.7506554798112229E-2</c:v>
                </c:pt>
                <c:pt idx="19">
                  <c:v>5.7970027247956399E-2</c:v>
                </c:pt>
                <c:pt idx="20">
                  <c:v>7.8098917017313918E-2</c:v>
                </c:pt>
                <c:pt idx="21">
                  <c:v>8.1000000000000003E-2</c:v>
                </c:pt>
                <c:pt idx="22">
                  <c:v>0.11569010293253465</c:v>
                </c:pt>
                <c:pt idx="23">
                  <c:v>7.2139117026630548E-2</c:v>
                </c:pt>
                <c:pt idx="24">
                  <c:v>7.5218506306589203E-2</c:v>
                </c:pt>
                <c:pt idx="25">
                  <c:v>7.6747244488977948E-2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6-4D62-BB40-48097BB0011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ORGANITZACIÓ D'EMPRESES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departament'!$A$29</c:f>
              <c:strCache>
                <c:ptCount val="1"/>
                <c:pt idx="0">
                  <c:v>Organització d'Empreses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departament'!$B$1:$AA$1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'Per departament'!$B$29:$AA$29</c:f>
              <c:numCache>
                <c:formatCode>0.0%</c:formatCode>
                <c:ptCount val="26"/>
                <c:pt idx="0">
                  <c:v>0</c:v>
                </c:pt>
                <c:pt idx="1">
                  <c:v>1.930737693001076E-2</c:v>
                </c:pt>
                <c:pt idx="2">
                  <c:v>3.4169403238591328E-2</c:v>
                </c:pt>
                <c:pt idx="3">
                  <c:v>2.5280898876404494E-2</c:v>
                </c:pt>
                <c:pt idx="4">
                  <c:v>2.4128190913650645E-2</c:v>
                </c:pt>
                <c:pt idx="5">
                  <c:v>2.3913756195398532E-2</c:v>
                </c:pt>
                <c:pt idx="6">
                  <c:v>1.546444101816033E-2</c:v>
                </c:pt>
                <c:pt idx="7">
                  <c:v>1.2064228970202338E-2</c:v>
                </c:pt>
                <c:pt idx="8">
                  <c:v>1.4296552705201762E-2</c:v>
                </c:pt>
                <c:pt idx="9">
                  <c:v>1.5547029292487675E-2</c:v>
                </c:pt>
                <c:pt idx="10">
                  <c:v>2.2119837333396015E-2</c:v>
                </c:pt>
                <c:pt idx="11">
                  <c:v>4.8856053384175408E-3</c:v>
                </c:pt>
                <c:pt idx="12">
                  <c:v>3.096545980292156E-2</c:v>
                </c:pt>
                <c:pt idx="13">
                  <c:v>3.0793340253932763E-2</c:v>
                </c:pt>
                <c:pt idx="14">
                  <c:v>5.293775802995266E-2</c:v>
                </c:pt>
                <c:pt idx="15">
                  <c:v>5.0859899328859058E-2</c:v>
                </c:pt>
                <c:pt idx="16">
                  <c:v>6.3239913758217137E-2</c:v>
                </c:pt>
                <c:pt idx="17">
                  <c:v>7.1192544098676189E-2</c:v>
                </c:pt>
                <c:pt idx="18">
                  <c:v>7.5373555301927145E-2</c:v>
                </c:pt>
                <c:pt idx="19">
                  <c:v>8.750222651975878E-2</c:v>
                </c:pt>
                <c:pt idx="20">
                  <c:v>7.3130827682731214E-2</c:v>
                </c:pt>
                <c:pt idx="21">
                  <c:v>0.09</c:v>
                </c:pt>
                <c:pt idx="22">
                  <c:v>0.14137922247797982</c:v>
                </c:pt>
                <c:pt idx="23">
                  <c:v>8.1923968982370907E-2</c:v>
                </c:pt>
                <c:pt idx="24">
                  <c:v>6.4199858590619843E-2</c:v>
                </c:pt>
                <c:pt idx="25">
                  <c:v>5.4411547139105669E-2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01E-97F7-34E8EAE7FC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Centres'!$T$23</c:f>
              <c:strCache>
                <c:ptCount val="1"/>
                <c:pt idx="0">
                  <c:v>TOTALS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Centres'!$B$23:$R$23</c:f>
              <c:numCache>
                <c:formatCode>0.00%</c:formatCode>
                <c:ptCount val="17"/>
                <c:pt idx="0">
                  <c:v>7.8927157460387642E-2</c:v>
                </c:pt>
                <c:pt idx="1">
                  <c:v>7.8977099271684753E-2</c:v>
                </c:pt>
                <c:pt idx="2">
                  <c:v>7.2985186540684574E-2</c:v>
                </c:pt>
                <c:pt idx="3">
                  <c:v>7.3988476470948555E-2</c:v>
                </c:pt>
                <c:pt idx="4">
                  <c:v>6.8712949080170366E-2</c:v>
                </c:pt>
                <c:pt idx="5">
                  <c:v>6.898224541676877E-2</c:v>
                </c:pt>
                <c:pt idx="6">
                  <c:v>7.3383393638982497E-2</c:v>
                </c:pt>
                <c:pt idx="7">
                  <c:v>6.6560148573973257E-2</c:v>
                </c:pt>
                <c:pt idx="8">
                  <c:v>6.2322847119865278E-2</c:v>
                </c:pt>
                <c:pt idx="9">
                  <c:v>5.1283728958788077E-2</c:v>
                </c:pt>
                <c:pt idx="10">
                  <c:v>4.8075460384281253E-2</c:v>
                </c:pt>
                <c:pt idx="11">
                  <c:v>4.2000000000000003E-2</c:v>
                </c:pt>
                <c:pt idx="12">
                  <c:v>4.6257829036104876E-2</c:v>
                </c:pt>
                <c:pt idx="13">
                  <c:v>6.4237705350936397E-2</c:v>
                </c:pt>
                <c:pt idx="14">
                  <c:v>6.1236382412146947E-2</c:v>
                </c:pt>
                <c:pt idx="15">
                  <c:v>7.0910234461015659E-2</c:v>
                </c:pt>
                <c:pt idx="16">
                  <c:v>7.4015243055497004E-2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D-4CC7-AC0C-3C45AAA953E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departament'!$A$30</c:f>
              <c:strCache>
                <c:ptCount val="1"/>
                <c:pt idx="0">
                  <c:v>PINTURA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departament'!$D$30:$AA$30</c:f>
              <c:numCache>
                <c:formatCode>0.0%</c:formatCode>
                <c:ptCount val="24"/>
                <c:pt idx="0">
                  <c:v>0.21597300337457817</c:v>
                </c:pt>
                <c:pt idx="1">
                  <c:v>0.17339149400218101</c:v>
                </c:pt>
                <c:pt idx="2">
                  <c:v>0.175303197353914</c:v>
                </c:pt>
                <c:pt idx="3">
                  <c:v>0.18288770053475936</c:v>
                </c:pt>
                <c:pt idx="4">
                  <c:v>0.1900600764609503</c:v>
                </c:pt>
                <c:pt idx="5">
                  <c:v>0.15400100654252641</c:v>
                </c:pt>
                <c:pt idx="6">
                  <c:v>0.14573643410852713</c:v>
                </c:pt>
                <c:pt idx="7">
                  <c:v>0.11602051282051283</c:v>
                </c:pt>
                <c:pt idx="8">
                  <c:v>0.2249876733766373</c:v>
                </c:pt>
                <c:pt idx="9">
                  <c:v>0.18412698412698414</c:v>
                </c:pt>
                <c:pt idx="10">
                  <c:v>0.15418610360913332</c:v>
                </c:pt>
                <c:pt idx="11">
                  <c:v>0.15832791856183667</c:v>
                </c:pt>
                <c:pt idx="12">
                  <c:v>3.0593068484769025E-2</c:v>
                </c:pt>
                <c:pt idx="13">
                  <c:v>7.3514045116479201E-2</c:v>
                </c:pt>
                <c:pt idx="14">
                  <c:v>8.8082901554404153E-2</c:v>
                </c:pt>
                <c:pt idx="15">
                  <c:v>7.6433654248639599E-2</c:v>
                </c:pt>
                <c:pt idx="16">
                  <c:v>7.8086803469903751E-2</c:v>
                </c:pt>
                <c:pt idx="17">
                  <c:v>6.9098200737047477E-2</c:v>
                </c:pt>
                <c:pt idx="18">
                  <c:v>7.7642924277716477E-2</c:v>
                </c:pt>
                <c:pt idx="19">
                  <c:v>8.1000000000000003E-2</c:v>
                </c:pt>
                <c:pt idx="20">
                  <c:v>9.4167606343417865E-2</c:v>
                </c:pt>
                <c:pt idx="21">
                  <c:v>5.9404372161791112E-2</c:v>
                </c:pt>
                <c:pt idx="22">
                  <c:v>6.0395388476559876E-2</c:v>
                </c:pt>
                <c:pt idx="23">
                  <c:v>6.0219197880284236E-2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0-456C-98AB-5F573005B2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departament'!$A$31</c:f>
              <c:strCache>
                <c:ptCount val="1"/>
                <c:pt idx="0">
                  <c:v>PRODUCCIÓ VEGETAL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departament'!$D$31:$AA$31</c:f>
              <c:numCache>
                <c:formatCode>0.0%</c:formatCode>
                <c:ptCount val="24"/>
                <c:pt idx="0">
                  <c:v>8.5102040816326538E-2</c:v>
                </c:pt>
                <c:pt idx="1">
                  <c:v>6.9099274583557233E-2</c:v>
                </c:pt>
                <c:pt idx="2">
                  <c:v>6.3260003996986877E-2</c:v>
                </c:pt>
                <c:pt idx="3">
                  <c:v>7.4293475592793201E-2</c:v>
                </c:pt>
                <c:pt idx="4">
                  <c:v>6.5429473750039088E-2</c:v>
                </c:pt>
                <c:pt idx="5">
                  <c:v>6.6929259935312388E-2</c:v>
                </c:pt>
                <c:pt idx="6">
                  <c:v>7.5490439533151238E-2</c:v>
                </c:pt>
                <c:pt idx="7">
                  <c:v>9.7750455988650939E-2</c:v>
                </c:pt>
                <c:pt idx="8">
                  <c:v>6.3650349650349644E-2</c:v>
                </c:pt>
                <c:pt idx="9">
                  <c:v>7.830981319846643E-2</c:v>
                </c:pt>
                <c:pt idx="10">
                  <c:v>3.6477331943720687E-2</c:v>
                </c:pt>
                <c:pt idx="11">
                  <c:v>3.561308853782557E-2</c:v>
                </c:pt>
                <c:pt idx="12">
                  <c:v>4.654287808453457E-2</c:v>
                </c:pt>
                <c:pt idx="13">
                  <c:v>8.7991083867372533E-2</c:v>
                </c:pt>
                <c:pt idx="14">
                  <c:v>8.0907396696870373E-2</c:v>
                </c:pt>
                <c:pt idx="15">
                  <c:v>8.8847826923817222E-2</c:v>
                </c:pt>
                <c:pt idx="16">
                  <c:v>0.10445285022231071</c:v>
                </c:pt>
                <c:pt idx="17">
                  <c:v>6.3385697022959459E-2</c:v>
                </c:pt>
                <c:pt idx="18">
                  <c:v>9.0241267554915378E-2</c:v>
                </c:pt>
                <c:pt idx="19">
                  <c:v>9.1999999999999998E-2</c:v>
                </c:pt>
                <c:pt idx="20">
                  <c:v>0.19345856252710383</c:v>
                </c:pt>
                <c:pt idx="21">
                  <c:v>7.6298986585437295E-2</c:v>
                </c:pt>
                <c:pt idx="22">
                  <c:v>9.136966126656848E-2</c:v>
                </c:pt>
                <c:pt idx="23">
                  <c:v>9.147003370850712E-2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7-46FA-BEB0-7AB9C0AB01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departament'!$A$32</c:f>
              <c:strCache>
                <c:ptCount val="1"/>
                <c:pt idx="0">
                  <c:v>QUÍMICA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departament'!$D$32:$AA$32</c:f>
              <c:numCache>
                <c:formatCode>0.0%</c:formatCode>
                <c:ptCount val="24"/>
                <c:pt idx="0">
                  <c:v>5.6618771018037292E-2</c:v>
                </c:pt>
                <c:pt idx="1">
                  <c:v>4.076596838452641E-2</c:v>
                </c:pt>
                <c:pt idx="2">
                  <c:v>3.9312889093843673E-2</c:v>
                </c:pt>
                <c:pt idx="3">
                  <c:v>3.6594604044053375E-2</c:v>
                </c:pt>
                <c:pt idx="4">
                  <c:v>3.8459823419245517E-2</c:v>
                </c:pt>
                <c:pt idx="5">
                  <c:v>4.7502131287297529E-2</c:v>
                </c:pt>
                <c:pt idx="6">
                  <c:v>8.1551583128870189E-2</c:v>
                </c:pt>
                <c:pt idx="7">
                  <c:v>6.8831318364997118E-2</c:v>
                </c:pt>
                <c:pt idx="8">
                  <c:v>4.4002838892831797E-2</c:v>
                </c:pt>
                <c:pt idx="9">
                  <c:v>5.5868292268959861E-2</c:v>
                </c:pt>
                <c:pt idx="10">
                  <c:v>2.8184625128651733E-2</c:v>
                </c:pt>
                <c:pt idx="11">
                  <c:v>6.4954033851705464E-2</c:v>
                </c:pt>
                <c:pt idx="12">
                  <c:v>6.976825719594712E-2</c:v>
                </c:pt>
                <c:pt idx="13">
                  <c:v>0.10864708988262052</c:v>
                </c:pt>
                <c:pt idx="14">
                  <c:v>7.5876989646113419E-2</c:v>
                </c:pt>
                <c:pt idx="15">
                  <c:v>0.11586342022890732</c:v>
                </c:pt>
                <c:pt idx="16">
                  <c:v>0.10710072595281307</c:v>
                </c:pt>
                <c:pt idx="17">
                  <c:v>0.12274167804020449</c:v>
                </c:pt>
                <c:pt idx="18">
                  <c:v>0.14344415390362344</c:v>
                </c:pt>
                <c:pt idx="19">
                  <c:v>0.14699999999999999</c:v>
                </c:pt>
                <c:pt idx="20">
                  <c:v>0.18749604605554501</c:v>
                </c:pt>
                <c:pt idx="21">
                  <c:v>9.3655410983136136E-2</c:v>
                </c:pt>
                <c:pt idx="22">
                  <c:v>7.1468604798322233E-2</c:v>
                </c:pt>
                <c:pt idx="23">
                  <c:v>7.0692851747579485E-2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7-4531-B381-D75E15CCD5E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INFORMÀTICA DE SISTEMES I COMPUTADORS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departament'!$A$33</c:f>
              <c:strCache>
                <c:ptCount val="1"/>
                <c:pt idx="0">
                  <c:v>SISTEMES INFORMÀTICS I COMPUTACIÓ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departament'!$D$18:$AA$18</c:f>
              <c:numCache>
                <c:formatCode>0.0%</c:formatCode>
                <c:ptCount val="24"/>
                <c:pt idx="0">
                  <c:v>0.15272852076421461</c:v>
                </c:pt>
                <c:pt idx="1">
                  <c:v>0.19870332572937929</c:v>
                </c:pt>
                <c:pt idx="2">
                  <c:v>0.16319869441044471</c:v>
                </c:pt>
                <c:pt idx="3">
                  <c:v>0.18502140636912792</c:v>
                </c:pt>
                <c:pt idx="4">
                  <c:v>0.16960941680042804</c:v>
                </c:pt>
                <c:pt idx="5">
                  <c:v>0.1716772361822379</c:v>
                </c:pt>
                <c:pt idx="6">
                  <c:v>0.14295402142954022</c:v>
                </c:pt>
                <c:pt idx="7">
                  <c:v>0.10903570613858804</c:v>
                </c:pt>
                <c:pt idx="8">
                  <c:v>0.12754327178053132</c:v>
                </c:pt>
                <c:pt idx="9">
                  <c:v>0.110706030189733</c:v>
                </c:pt>
                <c:pt idx="10">
                  <c:v>0.10980007840062721</c:v>
                </c:pt>
                <c:pt idx="11">
                  <c:v>7.451712114863103E-2</c:v>
                </c:pt>
                <c:pt idx="12">
                  <c:v>9.288956873581368E-2</c:v>
                </c:pt>
                <c:pt idx="13">
                  <c:v>9.788912085363026E-2</c:v>
                </c:pt>
                <c:pt idx="14">
                  <c:v>0.10292137992003376</c:v>
                </c:pt>
                <c:pt idx="15">
                  <c:v>9.8007679781266954E-2</c:v>
                </c:pt>
                <c:pt idx="16">
                  <c:v>0.10588346335980263</c:v>
                </c:pt>
                <c:pt idx="17">
                  <c:v>9.9028156570506676E-2</c:v>
                </c:pt>
                <c:pt idx="18">
                  <c:v>8.3895116780933102E-2</c:v>
                </c:pt>
                <c:pt idx="19">
                  <c:v>7.5999999999999998E-2</c:v>
                </c:pt>
                <c:pt idx="20">
                  <c:v>8.4642330896049375E-2</c:v>
                </c:pt>
                <c:pt idx="21">
                  <c:v>6.3325767265790783E-2</c:v>
                </c:pt>
                <c:pt idx="22">
                  <c:v>5.5963599084359682E-2</c:v>
                </c:pt>
                <c:pt idx="23">
                  <c:v>5.4461136254655575E-2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B-4FED-95A7-3DC9209C9B1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departament'!$A$34</c:f>
              <c:strCache>
                <c:ptCount val="1"/>
                <c:pt idx="0">
                  <c:v>TECNOLOGIA D'ALIMENTS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departament'!$D$34:$AA$34</c:f>
              <c:numCache>
                <c:formatCode>0.0%</c:formatCode>
                <c:ptCount val="24"/>
                <c:pt idx="0">
                  <c:v>2.3368503321610001E-2</c:v>
                </c:pt>
                <c:pt idx="1">
                  <c:v>2.6737967914438502E-2</c:v>
                </c:pt>
                <c:pt idx="2">
                  <c:v>2.8936782452946532E-2</c:v>
                </c:pt>
                <c:pt idx="3">
                  <c:v>3.1117760851166729E-2</c:v>
                </c:pt>
                <c:pt idx="4">
                  <c:v>2.5080401579906333E-2</c:v>
                </c:pt>
                <c:pt idx="5">
                  <c:v>2.4304107909258126E-2</c:v>
                </c:pt>
                <c:pt idx="6">
                  <c:v>2.0983262378258587E-2</c:v>
                </c:pt>
                <c:pt idx="7">
                  <c:v>9.5667121095370771E-3</c:v>
                </c:pt>
                <c:pt idx="8">
                  <c:v>2.0880847102629743E-2</c:v>
                </c:pt>
                <c:pt idx="9">
                  <c:v>1.8795707743831592E-2</c:v>
                </c:pt>
                <c:pt idx="10">
                  <c:v>6.8932446202721338E-3</c:v>
                </c:pt>
                <c:pt idx="11">
                  <c:v>0</c:v>
                </c:pt>
                <c:pt idx="12">
                  <c:v>2.6976289261543804E-2</c:v>
                </c:pt>
                <c:pt idx="13">
                  <c:v>2.1876035797149487E-2</c:v>
                </c:pt>
                <c:pt idx="14">
                  <c:v>1.8716432485216733E-2</c:v>
                </c:pt>
                <c:pt idx="15">
                  <c:v>3.7926542276012776E-2</c:v>
                </c:pt>
                <c:pt idx="16">
                  <c:v>2.9257175707305055E-2</c:v>
                </c:pt>
                <c:pt idx="17">
                  <c:v>4.4338264443841681E-2</c:v>
                </c:pt>
                <c:pt idx="18">
                  <c:v>4.0288469672616532E-2</c:v>
                </c:pt>
                <c:pt idx="19">
                  <c:v>4.1000000000000002E-2</c:v>
                </c:pt>
                <c:pt idx="20">
                  <c:v>8.6831558919969229E-2</c:v>
                </c:pt>
                <c:pt idx="21">
                  <c:v>4.0868004896781877E-2</c:v>
                </c:pt>
                <c:pt idx="22">
                  <c:v>2.8639456931052534E-2</c:v>
                </c:pt>
                <c:pt idx="23">
                  <c:v>2.5677196430552694E-2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8-484A-B4F5-C0B49253801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departament'!$A$35</c:f>
              <c:strCache>
                <c:ptCount val="1"/>
                <c:pt idx="0">
                  <c:v>URBANISME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departament'!$D$35:$AA$35</c:f>
              <c:numCache>
                <c:formatCode>0.0%</c:formatCode>
                <c:ptCount val="24"/>
                <c:pt idx="0">
                  <c:v>3.7280751514601439E-2</c:v>
                </c:pt>
                <c:pt idx="1">
                  <c:v>1.8228029069536553E-2</c:v>
                </c:pt>
                <c:pt idx="2">
                  <c:v>2.4920443608175014E-2</c:v>
                </c:pt>
                <c:pt idx="3">
                  <c:v>1.2237315289826665E-2</c:v>
                </c:pt>
                <c:pt idx="4">
                  <c:v>1.7455745717391478E-2</c:v>
                </c:pt>
                <c:pt idx="5">
                  <c:v>2.8659091675376787E-2</c:v>
                </c:pt>
                <c:pt idx="6">
                  <c:v>2.8357257035829038E-2</c:v>
                </c:pt>
                <c:pt idx="7">
                  <c:v>1.6920072959354601E-3</c:v>
                </c:pt>
                <c:pt idx="8">
                  <c:v>4.3971230252206409E-3</c:v>
                </c:pt>
                <c:pt idx="9">
                  <c:v>1.6526742563400303E-2</c:v>
                </c:pt>
                <c:pt idx="10">
                  <c:v>1.4326508411360194E-2</c:v>
                </c:pt>
                <c:pt idx="11">
                  <c:v>2.038103891584666E-2</c:v>
                </c:pt>
                <c:pt idx="12">
                  <c:v>5.6751057181658585E-2</c:v>
                </c:pt>
                <c:pt idx="13">
                  <c:v>5.0023511861328668E-2</c:v>
                </c:pt>
                <c:pt idx="14">
                  <c:v>5.0931568866446113E-2</c:v>
                </c:pt>
                <c:pt idx="15">
                  <c:v>4.3380088949709204E-2</c:v>
                </c:pt>
                <c:pt idx="16">
                  <c:v>7.055858882822344E-2</c:v>
                </c:pt>
                <c:pt idx="17">
                  <c:v>5.1791169119688965E-2</c:v>
                </c:pt>
                <c:pt idx="18">
                  <c:v>6.7985573829370122E-2</c:v>
                </c:pt>
                <c:pt idx="19">
                  <c:v>0.08</c:v>
                </c:pt>
                <c:pt idx="20">
                  <c:v>0.10418443691662808</c:v>
                </c:pt>
                <c:pt idx="21">
                  <c:v>8.1588555249236278E-2</c:v>
                </c:pt>
                <c:pt idx="22">
                  <c:v>8.147460484205897E-2</c:v>
                </c:pt>
                <c:pt idx="23">
                  <c:v>0.1015839069705273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5-484A-8280-8A0DD1F5D99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departament'!$A$36</c:f>
              <c:strCache>
                <c:ptCount val="1"/>
                <c:pt idx="0">
                  <c:v>COMUNICACIÓ AUDIOVISUAL, DOCUMENTACIÓ I HISTÒRIA DE L'ART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departament'!$D$36:$AA$36</c:f>
              <c:numCache>
                <c:formatCode>0.0%</c:formatCode>
                <c:ptCount val="24"/>
                <c:pt idx="0">
                  <c:v>0.13962156981078488</c:v>
                </c:pt>
                <c:pt idx="1">
                  <c:v>7.6166949276547394E-2</c:v>
                </c:pt>
                <c:pt idx="2">
                  <c:v>9.5185002466699559E-2</c:v>
                </c:pt>
                <c:pt idx="3">
                  <c:v>8.952164009111617E-2</c:v>
                </c:pt>
                <c:pt idx="4">
                  <c:v>7.9619912809669249E-2</c:v>
                </c:pt>
                <c:pt idx="5">
                  <c:v>9.0520717925991576E-2</c:v>
                </c:pt>
                <c:pt idx="6">
                  <c:v>0.1339404709018214</c:v>
                </c:pt>
                <c:pt idx="7">
                  <c:v>0.13788596935253786</c:v>
                </c:pt>
                <c:pt idx="8">
                  <c:v>9.5510657799793286E-2</c:v>
                </c:pt>
                <c:pt idx="9">
                  <c:v>7.5665859564164648E-2</c:v>
                </c:pt>
                <c:pt idx="10">
                  <c:v>9.2026877946043528E-2</c:v>
                </c:pt>
                <c:pt idx="11">
                  <c:v>4.7082585278276481E-2</c:v>
                </c:pt>
                <c:pt idx="12">
                  <c:v>6.1189747741098317E-2</c:v>
                </c:pt>
                <c:pt idx="13">
                  <c:v>6.155499820852741E-2</c:v>
                </c:pt>
                <c:pt idx="14">
                  <c:v>5.6966102149816157E-2</c:v>
                </c:pt>
                <c:pt idx="15">
                  <c:v>7.4675758791282257E-2</c:v>
                </c:pt>
                <c:pt idx="16">
                  <c:v>7.7985084600785862E-2</c:v>
                </c:pt>
                <c:pt idx="17">
                  <c:v>7.5601101578222654E-2</c:v>
                </c:pt>
                <c:pt idx="18">
                  <c:v>4.5853560379304277E-2</c:v>
                </c:pt>
                <c:pt idx="19">
                  <c:v>0.06</c:v>
                </c:pt>
                <c:pt idx="20">
                  <c:v>3.6488805275888443E-2</c:v>
                </c:pt>
                <c:pt idx="21">
                  <c:v>3.0019836429018468E-2</c:v>
                </c:pt>
                <c:pt idx="22">
                  <c:v>6.2912763845124536E-2</c:v>
                </c:pt>
                <c:pt idx="23">
                  <c:v>4.095369967960704E-2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2-4165-A4D4-BEBFA6D893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departament'!$A$43</c:f>
              <c:strCache>
                <c:ptCount val="1"/>
                <c:pt idx="0">
                  <c:v>ENGINYERIA DE SISTEMES I AUTOMÀTICA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departament'!$D$43:$AA$43</c:f>
              <c:numCache>
                <c:formatCode>0.0%</c:formatCode>
                <c:ptCount val="24"/>
                <c:pt idx="0">
                  <c:v>2.8135048231511254E-2</c:v>
                </c:pt>
                <c:pt idx="1">
                  <c:v>2.5439783491204331E-2</c:v>
                </c:pt>
                <c:pt idx="2">
                  <c:v>2.8298073035978977E-2</c:v>
                </c:pt>
                <c:pt idx="3">
                  <c:v>3.3211332519994578E-2</c:v>
                </c:pt>
                <c:pt idx="4">
                  <c:v>5.8170216848973326E-2</c:v>
                </c:pt>
                <c:pt idx="5">
                  <c:v>6.7001453680454612E-2</c:v>
                </c:pt>
                <c:pt idx="6">
                  <c:v>6.0143418922044875E-2</c:v>
                </c:pt>
                <c:pt idx="7">
                  <c:v>5.178158074313928E-2</c:v>
                </c:pt>
                <c:pt idx="8">
                  <c:v>5.1708881760867159E-2</c:v>
                </c:pt>
                <c:pt idx="9">
                  <c:v>6.5172206740465893E-2</c:v>
                </c:pt>
                <c:pt idx="10">
                  <c:v>5.8084643487541561E-2</c:v>
                </c:pt>
                <c:pt idx="11">
                  <c:v>4.67831526721674E-2</c:v>
                </c:pt>
                <c:pt idx="12">
                  <c:v>5.512258604957293E-2</c:v>
                </c:pt>
                <c:pt idx="13">
                  <c:v>6.8805068805068814E-2</c:v>
                </c:pt>
                <c:pt idx="14">
                  <c:v>8.9885578943856959E-2</c:v>
                </c:pt>
                <c:pt idx="15">
                  <c:v>9.4651905268675438E-2</c:v>
                </c:pt>
                <c:pt idx="16">
                  <c:v>0.10519325635604707</c:v>
                </c:pt>
                <c:pt idx="17">
                  <c:v>8.6391082210868553E-2</c:v>
                </c:pt>
                <c:pt idx="18">
                  <c:v>6.955543716332209E-2</c:v>
                </c:pt>
                <c:pt idx="19">
                  <c:v>6.8000000000000005E-2</c:v>
                </c:pt>
                <c:pt idx="20">
                  <c:v>0.13747317770986409</c:v>
                </c:pt>
                <c:pt idx="21">
                  <c:v>6.8495701561093705E-2</c:v>
                </c:pt>
                <c:pt idx="22">
                  <c:v>6.572209436133486E-2</c:v>
                </c:pt>
                <c:pt idx="23">
                  <c:v>4.5355817875210792E-2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3-40BE-B9DD-DA30572E41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departament'!$A$44</c:f>
              <c:strCache>
                <c:ptCount val="1"/>
                <c:pt idx="0">
                  <c:v>PROJECTES D'ENGINYERIA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departament'!$D$44:$AA$44</c:f>
              <c:numCache>
                <c:formatCode>0.0%</c:formatCode>
                <c:ptCount val="24"/>
                <c:pt idx="0">
                  <c:v>2.036956205441583E-2</c:v>
                </c:pt>
                <c:pt idx="1">
                  <c:v>1.8488529014844803E-2</c:v>
                </c:pt>
                <c:pt idx="2">
                  <c:v>2.0671311688687157E-2</c:v>
                </c:pt>
                <c:pt idx="3">
                  <c:v>1.8230200385186492E-2</c:v>
                </c:pt>
                <c:pt idx="4">
                  <c:v>1.001763668430335E-2</c:v>
                </c:pt>
                <c:pt idx="5">
                  <c:v>0</c:v>
                </c:pt>
                <c:pt idx="6">
                  <c:v>7.0500414708321813E-3</c:v>
                </c:pt>
                <c:pt idx="7">
                  <c:v>6.6074443873430739E-3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2.4445229106119454E-3</c:v>
                </c:pt>
                <c:pt idx="12">
                  <c:v>2.6101759031586909E-2</c:v>
                </c:pt>
                <c:pt idx="13">
                  <c:v>4.5047646549234759E-2</c:v>
                </c:pt>
                <c:pt idx="14">
                  <c:v>4.6581236554110936E-2</c:v>
                </c:pt>
                <c:pt idx="15">
                  <c:v>5.1564144264804365E-2</c:v>
                </c:pt>
                <c:pt idx="16">
                  <c:v>6.3856045550645821E-2</c:v>
                </c:pt>
                <c:pt idx="17">
                  <c:v>6.156552330694811E-2</c:v>
                </c:pt>
                <c:pt idx="18">
                  <c:v>4.1542040545031571E-2</c:v>
                </c:pt>
                <c:pt idx="19">
                  <c:v>4.2999999999999997E-2</c:v>
                </c:pt>
                <c:pt idx="20">
                  <c:v>9.3185920577617334E-2</c:v>
                </c:pt>
                <c:pt idx="21">
                  <c:v>8.0238547031715901E-2</c:v>
                </c:pt>
                <c:pt idx="22">
                  <c:v>7.7505074737036356E-2</c:v>
                </c:pt>
                <c:pt idx="23">
                  <c:v>5.216765605324699E-2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5-4C13-BCD8-02967E6537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departament'!$A$42</c:f>
              <c:strCache>
                <c:ptCount val="1"/>
                <c:pt idx="0">
                  <c:v>TERMODINÀMICA APLICADA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departament'!$D$42:$AA$42</c:f>
              <c:numCache>
                <c:formatCode>0.0%</c:formatCode>
                <c:ptCount val="24"/>
                <c:pt idx="0">
                  <c:v>0.11514812744550026</c:v>
                </c:pt>
                <c:pt idx="1">
                  <c:v>5.3509885724650832E-2</c:v>
                </c:pt>
                <c:pt idx="2">
                  <c:v>8.326878388845857E-2</c:v>
                </c:pt>
                <c:pt idx="3">
                  <c:v>2.8669904433651892E-2</c:v>
                </c:pt>
                <c:pt idx="4">
                  <c:v>2.8258184064237184E-2</c:v>
                </c:pt>
                <c:pt idx="5">
                  <c:v>2.6893698281349458E-2</c:v>
                </c:pt>
                <c:pt idx="6">
                  <c:v>4.5940235436160583E-2</c:v>
                </c:pt>
                <c:pt idx="7">
                  <c:v>6.2548108825481091E-2</c:v>
                </c:pt>
                <c:pt idx="8">
                  <c:v>7.9236564540431959E-2</c:v>
                </c:pt>
                <c:pt idx="9">
                  <c:v>7.7782491868194026E-2</c:v>
                </c:pt>
                <c:pt idx="10">
                  <c:v>3.382302699009225E-2</c:v>
                </c:pt>
                <c:pt idx="11">
                  <c:v>2.650020611271421E-3</c:v>
                </c:pt>
                <c:pt idx="12">
                  <c:v>9.3517173153615477E-2</c:v>
                </c:pt>
                <c:pt idx="13">
                  <c:v>0.10884553322575913</c:v>
                </c:pt>
                <c:pt idx="14">
                  <c:v>9.0004205804009543E-2</c:v>
                </c:pt>
                <c:pt idx="15">
                  <c:v>7.6360444704505565E-2</c:v>
                </c:pt>
                <c:pt idx="16">
                  <c:v>8.6948520955053593E-2</c:v>
                </c:pt>
                <c:pt idx="17">
                  <c:v>8.8260221527310986E-2</c:v>
                </c:pt>
                <c:pt idx="18">
                  <c:v>9.7737819025522046E-2</c:v>
                </c:pt>
                <c:pt idx="19">
                  <c:v>8.3000000000000004E-2</c:v>
                </c:pt>
                <c:pt idx="20">
                  <c:v>0.16026129307758005</c:v>
                </c:pt>
                <c:pt idx="21">
                  <c:v>0.10402826855123674</c:v>
                </c:pt>
                <c:pt idx="22">
                  <c:v>6.7931371181475797E-2</c:v>
                </c:pt>
                <c:pt idx="23">
                  <c:v>5.6603773584905662E-2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D-4BEA-8A2F-05ABC0896F7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ETS Arquitectura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Centres'!$T$3</c:f>
              <c:strCache>
                <c:ptCount val="1"/>
                <c:pt idx="0">
                  <c:v>ETS Arquit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Centres'!$B$3:$R$3</c:f>
              <c:numCache>
                <c:formatCode>0.00%</c:formatCode>
                <c:ptCount val="17"/>
                <c:pt idx="0">
                  <c:v>7.9565714405570948E-2</c:v>
                </c:pt>
                <c:pt idx="1">
                  <c:v>6.8697823611154646E-2</c:v>
                </c:pt>
                <c:pt idx="2">
                  <c:v>6.1174198130776361E-2</c:v>
                </c:pt>
                <c:pt idx="3">
                  <c:v>4.0930845298247372E-2</c:v>
                </c:pt>
                <c:pt idx="4">
                  <c:v>3.3597116399851613E-2</c:v>
                </c:pt>
                <c:pt idx="5">
                  <c:v>3.8525915602835581E-2</c:v>
                </c:pt>
                <c:pt idx="6">
                  <c:v>3.9746480253887342E-2</c:v>
                </c:pt>
                <c:pt idx="7">
                  <c:v>1.5335846269971653E-2</c:v>
                </c:pt>
                <c:pt idx="8">
                  <c:v>1.4739475911485082E-2</c:v>
                </c:pt>
                <c:pt idx="9">
                  <c:v>1.335976095532436E-2</c:v>
                </c:pt>
                <c:pt idx="10">
                  <c:v>1.3123252001157295E-2</c:v>
                </c:pt>
                <c:pt idx="11">
                  <c:v>1.9400000000000001E-2</c:v>
                </c:pt>
                <c:pt idx="12">
                  <c:v>9.1176965571829627E-3</c:v>
                </c:pt>
                <c:pt idx="13">
                  <c:v>4.9164734360217406E-2</c:v>
                </c:pt>
                <c:pt idx="14">
                  <c:v>6.5323020315428915E-2</c:v>
                </c:pt>
                <c:pt idx="15">
                  <c:v>8.7588101318564537E-2</c:v>
                </c:pt>
                <c:pt idx="16">
                  <c:v>0.11061340254098399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C-4506-973D-2ED5289D8B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departament'!$A$40</c:f>
              <c:strCache>
                <c:ptCount val="1"/>
                <c:pt idx="0">
                  <c:v>COMUNICACIONS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departament'!$D$40:$AA$40</c:f>
              <c:numCache>
                <c:formatCode>0.0%</c:formatCode>
                <c:ptCount val="24"/>
                <c:pt idx="0">
                  <c:v>3.5702256652071405E-2</c:v>
                </c:pt>
                <c:pt idx="1">
                  <c:v>3.2059585492227982E-2</c:v>
                </c:pt>
                <c:pt idx="2">
                  <c:v>2.8214935105649257E-2</c:v>
                </c:pt>
                <c:pt idx="3">
                  <c:v>5.26230821292634E-2</c:v>
                </c:pt>
                <c:pt idx="4">
                  <c:v>5.6090126703322966E-2</c:v>
                </c:pt>
                <c:pt idx="5">
                  <c:v>7.5998816217815929E-2</c:v>
                </c:pt>
                <c:pt idx="6">
                  <c:v>6.8730421964252816E-2</c:v>
                </c:pt>
                <c:pt idx="7">
                  <c:v>6.3370248040929986E-2</c:v>
                </c:pt>
                <c:pt idx="8">
                  <c:v>2.5443717808539462E-2</c:v>
                </c:pt>
                <c:pt idx="9">
                  <c:v>1.5012965743141805E-2</c:v>
                </c:pt>
                <c:pt idx="10">
                  <c:v>4.4719236955608602E-2</c:v>
                </c:pt>
                <c:pt idx="11">
                  <c:v>7.4455259211338831E-2</c:v>
                </c:pt>
                <c:pt idx="12">
                  <c:v>5.7709478828892331E-2</c:v>
                </c:pt>
                <c:pt idx="13">
                  <c:v>6.6138095967390412E-2</c:v>
                </c:pt>
                <c:pt idx="14">
                  <c:v>5.5463673951565269E-2</c:v>
                </c:pt>
                <c:pt idx="15">
                  <c:v>5.3286496784948803E-2</c:v>
                </c:pt>
                <c:pt idx="16">
                  <c:v>4.1424784019746766E-2</c:v>
                </c:pt>
                <c:pt idx="17">
                  <c:v>3.921084500252784E-2</c:v>
                </c:pt>
                <c:pt idx="18">
                  <c:v>3.0309267740441518E-2</c:v>
                </c:pt>
                <c:pt idx="19">
                  <c:v>3.5999999999999997E-2</c:v>
                </c:pt>
                <c:pt idx="20">
                  <c:v>4.3653599759152555E-2</c:v>
                </c:pt>
                <c:pt idx="21">
                  <c:v>1.9381677224165641E-2</c:v>
                </c:pt>
                <c:pt idx="22">
                  <c:v>2.0160026740760856E-2</c:v>
                </c:pt>
                <c:pt idx="23">
                  <c:v>1.8697653260549625E-2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3-443D-BE0C-9990FB0F80C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departament'!$A$37</c:f>
              <c:strCache>
                <c:ptCount val="1"/>
                <c:pt idx="0">
                  <c:v>PROJECTES ARQUITECTÒNICS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departament'!$D$37:$AA$37</c:f>
              <c:numCache>
                <c:formatCode>0.0%</c:formatCode>
                <c:ptCount val="24"/>
                <c:pt idx="0">
                  <c:v>7.3109578377595533E-2</c:v>
                </c:pt>
                <c:pt idx="1">
                  <c:v>8.0684596577017112E-2</c:v>
                </c:pt>
                <c:pt idx="2">
                  <c:v>6.1188118811881187E-2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1.1413306681719894E-2</c:v>
                </c:pt>
                <c:pt idx="14">
                  <c:v>4.0210811566933909E-2</c:v>
                </c:pt>
                <c:pt idx="15">
                  <c:v>7.2646411041333958E-2</c:v>
                </c:pt>
                <c:pt idx="16">
                  <c:v>8.3754978451798259E-2</c:v>
                </c:pt>
                <c:pt idx="17">
                  <c:v>0.10818508698080993</c:v>
                </c:pt>
                <c:pt idx="18">
                  <c:v>0.12625276584667447</c:v>
                </c:pt>
                <c:pt idx="19">
                  <c:v>0.128</c:v>
                </c:pt>
                <c:pt idx="20">
                  <c:v>0.14523216864878152</c:v>
                </c:pt>
                <c:pt idx="21">
                  <c:v>0.12037305822894104</c:v>
                </c:pt>
                <c:pt idx="22">
                  <c:v>0.11102746693794506</c:v>
                </c:pt>
                <c:pt idx="23">
                  <c:v>9.4372112557748841E-2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6-48E4-862C-688C2909610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departament'!$A$45</c:f>
              <c:strCache>
                <c:ptCount val="1"/>
                <c:pt idx="0">
                  <c:v>ECOSISTEMES AGROFORESTALS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departament'!$D$45:$AA$45</c:f>
              <c:numCache>
                <c:formatCode>0.0%</c:formatCode>
                <c:ptCount val="24"/>
                <c:pt idx="0">
                  <c:v>0.18158417297933366</c:v>
                </c:pt>
                <c:pt idx="1">
                  <c:v>0.26090534979423868</c:v>
                </c:pt>
                <c:pt idx="2">
                  <c:v>8.3556072051133065E-2</c:v>
                </c:pt>
                <c:pt idx="3">
                  <c:v>7.0232978964035284E-2</c:v>
                </c:pt>
                <c:pt idx="4">
                  <c:v>5.9677740202904318E-2</c:v>
                </c:pt>
                <c:pt idx="5">
                  <c:v>3.8925736653256493E-2</c:v>
                </c:pt>
                <c:pt idx="6">
                  <c:v>4.6089322149172517E-2</c:v>
                </c:pt>
                <c:pt idx="7">
                  <c:v>5.0943172381065369E-2</c:v>
                </c:pt>
                <c:pt idx="8">
                  <c:v>5.9067211497815977E-2</c:v>
                </c:pt>
                <c:pt idx="9">
                  <c:v>2.9293473097507683E-2</c:v>
                </c:pt>
                <c:pt idx="10">
                  <c:v>6.3606265121609579E-2</c:v>
                </c:pt>
                <c:pt idx="11">
                  <c:v>3.0964606279151808E-2</c:v>
                </c:pt>
                <c:pt idx="12">
                  <c:v>7.5147163194589403E-2</c:v>
                </c:pt>
                <c:pt idx="13">
                  <c:v>8.5891133243332737E-2</c:v>
                </c:pt>
                <c:pt idx="14">
                  <c:v>4.2987239331454978E-2</c:v>
                </c:pt>
                <c:pt idx="15">
                  <c:v>3.5701463959471852E-2</c:v>
                </c:pt>
                <c:pt idx="16">
                  <c:v>5.0805957967761675E-2</c:v>
                </c:pt>
                <c:pt idx="17">
                  <c:v>5.7322175732217567E-2</c:v>
                </c:pt>
                <c:pt idx="18">
                  <c:v>4.9758811003433136E-2</c:v>
                </c:pt>
                <c:pt idx="19">
                  <c:v>6.4000000000000001E-2</c:v>
                </c:pt>
                <c:pt idx="20">
                  <c:v>0.14691683831101954</c:v>
                </c:pt>
                <c:pt idx="21">
                  <c:v>4.7094227537421346E-2</c:v>
                </c:pt>
                <c:pt idx="22">
                  <c:v>5.0385184032371022E-2</c:v>
                </c:pt>
                <c:pt idx="23">
                  <c:v>5.415090583316743E-2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E-4CC2-8A08-AD54635C660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EXPRESSIÓ GRÀFICA ARQUITECTÒNICA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departament'!$A$10</c:f>
              <c:strCache>
                <c:ptCount val="1"/>
                <c:pt idx="0">
                  <c:v>ESTADÍSTICA I INVESTIGACIÓ OPERATIVA APLICADES I QUALITAT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departament'!$D$1:$AA$1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'Per departament'!$D$11:$AA$11</c:f>
              <c:numCache>
                <c:formatCode>0.0%</c:formatCode>
                <c:ptCount val="24"/>
                <c:pt idx="0">
                  <c:v>3.7824387321726174E-2</c:v>
                </c:pt>
                <c:pt idx="1">
                  <c:v>7.0121007736560215E-2</c:v>
                </c:pt>
                <c:pt idx="2">
                  <c:v>4.8364463188227444E-2</c:v>
                </c:pt>
                <c:pt idx="3">
                  <c:v>6.7061420412739575E-2</c:v>
                </c:pt>
                <c:pt idx="4">
                  <c:v>5.3282469836763664E-2</c:v>
                </c:pt>
                <c:pt idx="5">
                  <c:v>5.1052848193135457E-2</c:v>
                </c:pt>
                <c:pt idx="6">
                  <c:v>4.5790740676132993E-2</c:v>
                </c:pt>
                <c:pt idx="7">
                  <c:v>9.3457943925233638E-3</c:v>
                </c:pt>
                <c:pt idx="8">
                  <c:v>2.9802350809431848E-3</c:v>
                </c:pt>
                <c:pt idx="9">
                  <c:v>2.4521454386322313E-2</c:v>
                </c:pt>
                <c:pt idx="10">
                  <c:v>2.8040212213424256E-2</c:v>
                </c:pt>
                <c:pt idx="11">
                  <c:v>2.6413735142273985E-2</c:v>
                </c:pt>
                <c:pt idx="12">
                  <c:v>0</c:v>
                </c:pt>
                <c:pt idx="13">
                  <c:v>8.6532710637160698E-2</c:v>
                </c:pt>
                <c:pt idx="14">
                  <c:v>0.10558908722514732</c:v>
                </c:pt>
                <c:pt idx="15">
                  <c:v>8.387572971884856E-2</c:v>
                </c:pt>
                <c:pt idx="16">
                  <c:v>9.4859517571596344E-2</c:v>
                </c:pt>
                <c:pt idx="17">
                  <c:v>9.840711680268717E-2</c:v>
                </c:pt>
                <c:pt idx="18">
                  <c:v>0.1006510514106114</c:v>
                </c:pt>
                <c:pt idx="19">
                  <c:v>0.108</c:v>
                </c:pt>
                <c:pt idx="20">
                  <c:v>0.12185540310494843</c:v>
                </c:pt>
                <c:pt idx="21">
                  <c:v>0.12011052423826619</c:v>
                </c:pt>
                <c:pt idx="22">
                  <c:v>0.11905366699659269</c:v>
                </c:pt>
                <c:pt idx="23">
                  <c:v>0.11416840147781225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1-4DC2-A570-33F3DDA26E5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9808096"/>
        <c:axId val="739794784"/>
      </c:lineChart>
      <c:catAx>
        <c:axId val="7398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794784"/>
        <c:crosses val="autoZero"/>
        <c:auto val="1"/>
        <c:lblAlgn val="ctr"/>
        <c:lblOffset val="100"/>
        <c:noMultiLvlLbl val="0"/>
      </c:catAx>
      <c:valAx>
        <c:axId val="739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cs typeface="Times New Roman" panose="02020603050405020304" pitchFamily="18" charset="0"/>
              </a:rPr>
              <a:t>Percentatge de crèdits de docència en anglès 2000-2025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282239935667208E-2"/>
          <c:y val="0.12574358532024787"/>
          <c:w val="0.94419574492302472"/>
          <c:h val="0.7315077695437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'Val-Ang (sense DLing)'!$P$12</c:f>
              <c:strCache>
                <c:ptCount val="1"/>
                <c:pt idx="0">
                  <c:v>Anglès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'Val-Ang (sense DLing)'!$M$13:$M$38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'Val-Ang (sense DLing)'!$P$13:$P$38</c:f>
              <c:numCache>
                <c:formatCode>0.0%</c:formatCode>
                <c:ptCount val="26"/>
                <c:pt idx="0">
                  <c:v>5.7363089109673047E-4</c:v>
                </c:pt>
                <c:pt idx="1">
                  <c:v>4.3598032429180743E-3</c:v>
                </c:pt>
                <c:pt idx="2">
                  <c:v>5.7367349812200508E-3</c:v>
                </c:pt>
                <c:pt idx="3">
                  <c:v>5.8512322763335928E-3</c:v>
                </c:pt>
                <c:pt idx="4">
                  <c:v>7.730723244556972E-3</c:v>
                </c:pt>
                <c:pt idx="5">
                  <c:v>1.3822513706419924E-2</c:v>
                </c:pt>
                <c:pt idx="6">
                  <c:v>1.3125208260478962E-2</c:v>
                </c:pt>
                <c:pt idx="7">
                  <c:v>1.4985728363525817E-2</c:v>
                </c:pt>
                <c:pt idx="8">
                  <c:v>1.5404957951889319E-2</c:v>
                </c:pt>
                <c:pt idx="9">
                  <c:v>1.6732031112564601E-2</c:v>
                </c:pt>
                <c:pt idx="10">
                  <c:v>1.8385167018745759E-2</c:v>
                </c:pt>
                <c:pt idx="11">
                  <c:v>2.1697932712472914E-2</c:v>
                </c:pt>
                <c:pt idx="12">
                  <c:v>2.6781542186046718E-2</c:v>
                </c:pt>
                <c:pt idx="13">
                  <c:v>2.9000000000000001E-2</c:v>
                </c:pt>
                <c:pt idx="14">
                  <c:v>0.04</c:v>
                </c:pt>
                <c:pt idx="15">
                  <c:v>5.5483134482250701E-2</c:v>
                </c:pt>
                <c:pt idx="16">
                  <c:v>6.4025808387726008E-2</c:v>
                </c:pt>
                <c:pt idx="17">
                  <c:v>7.1090165283247075E-2</c:v>
                </c:pt>
                <c:pt idx="18">
                  <c:v>7.20767549371292E-2</c:v>
                </c:pt>
                <c:pt idx="19">
                  <c:v>7.4342276244911978E-2</c:v>
                </c:pt>
                <c:pt idx="20">
                  <c:v>7.0245774367546546E-2</c:v>
                </c:pt>
                <c:pt idx="21">
                  <c:v>8.182955552133242E-2</c:v>
                </c:pt>
                <c:pt idx="22">
                  <c:v>6.7930703432448128E-2</c:v>
                </c:pt>
                <c:pt idx="23">
                  <c:v>5.6996670387700447E-2</c:v>
                </c:pt>
                <c:pt idx="24">
                  <c:v>6.2316063120600319E-2</c:v>
                </c:pt>
                <c:pt idx="25">
                  <c:v>6.2486205123036084E-2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F-4297-86FD-6AB96AF682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9320479"/>
        <c:axId val="1434025808"/>
      </c:barChart>
      <c:catAx>
        <c:axId val="51932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34025808"/>
        <c:crosses val="autoZero"/>
        <c:auto val="1"/>
        <c:lblAlgn val="ctr"/>
        <c:lblOffset val="100"/>
        <c:noMultiLvlLbl val="0"/>
      </c:catAx>
      <c:valAx>
        <c:axId val="1434025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932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340698457363274E-2"/>
          <c:y val="0.13258223114337803"/>
          <c:w val="8.7570088280799985E-2"/>
          <c:h val="7.8329193572674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cs typeface="Times New Roman" panose="02020603050405020304" pitchFamily="18" charset="0"/>
              </a:rPr>
              <a:t>Percentatge de crèdits de docència en valencià 2000-2025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282239935667208E-2"/>
          <c:y val="0.125743493404774"/>
          <c:w val="0.94419574492302472"/>
          <c:h val="0.70307813762074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'Val-Ang (sense DLing)'!$N$12</c:f>
              <c:strCache>
                <c:ptCount val="1"/>
                <c:pt idx="0">
                  <c:v>Valencià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'Val-Ang (sense DLing)'!$M$13:$M$38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'Val-Ang (sense DLing)'!$N$13:$N$38</c:f>
              <c:numCache>
                <c:formatCode>0.0%</c:formatCode>
                <c:ptCount val="26"/>
                <c:pt idx="0">
                  <c:v>8.062400678586841E-2</c:v>
                </c:pt>
                <c:pt idx="1">
                  <c:v>8.1993383788972959E-2</c:v>
                </c:pt>
                <c:pt idx="2">
                  <c:v>8.0881104517539687E-2</c:v>
                </c:pt>
                <c:pt idx="3">
                  <c:v>8.0606004671333678E-2</c:v>
                </c:pt>
                <c:pt idx="4">
                  <c:v>7.5278968761023524E-2</c:v>
                </c:pt>
                <c:pt idx="5">
                  <c:v>7.7207065735119554E-2</c:v>
                </c:pt>
                <c:pt idx="6">
                  <c:v>7.3779961544665762E-2</c:v>
                </c:pt>
                <c:pt idx="7">
                  <c:v>7.4228404734377043E-2</c:v>
                </c:pt>
                <c:pt idx="8">
                  <c:v>7.7423339644892758E-2</c:v>
                </c:pt>
                <c:pt idx="9">
                  <c:v>6.6307430687071844E-2</c:v>
                </c:pt>
                <c:pt idx="10">
                  <c:v>6.1414466335620872E-2</c:v>
                </c:pt>
                <c:pt idx="11">
                  <c:v>5.1403072473537016E-2</c:v>
                </c:pt>
                <c:pt idx="12">
                  <c:v>4.8224326567485661E-2</c:v>
                </c:pt>
                <c:pt idx="13">
                  <c:v>0.04</c:v>
                </c:pt>
                <c:pt idx="14">
                  <c:v>4.3999999999999997E-2</c:v>
                </c:pt>
                <c:pt idx="15">
                  <c:v>6.5873471792605692E-2</c:v>
                </c:pt>
                <c:pt idx="16">
                  <c:v>7.6349688648810865E-2</c:v>
                </c:pt>
                <c:pt idx="17">
                  <c:v>8.6463535507770486E-2</c:v>
                </c:pt>
                <c:pt idx="18">
                  <c:v>8.8928492547657681E-2</c:v>
                </c:pt>
                <c:pt idx="19">
                  <c:v>7.9303787883037241E-2</c:v>
                </c:pt>
                <c:pt idx="20">
                  <c:v>7.5947241618069622E-2</c:v>
                </c:pt>
                <c:pt idx="21">
                  <c:v>7.2497820628930482E-2</c:v>
                </c:pt>
                <c:pt idx="22">
                  <c:v>8.0148565682903641E-2</c:v>
                </c:pt>
                <c:pt idx="23">
                  <c:v>7.5627941697978082E-2</c:v>
                </c:pt>
                <c:pt idx="24">
                  <c:v>5.8960469224774562E-2</c:v>
                </c:pt>
                <c:pt idx="25">
                  <c:v>5.6749862374295398E-2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3-4107-8625-2909DF4955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9320479"/>
        <c:axId val="1434025808"/>
      </c:barChart>
      <c:catAx>
        <c:axId val="51932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34025808"/>
        <c:crosses val="autoZero"/>
        <c:auto val="1"/>
        <c:lblAlgn val="ctr"/>
        <c:lblOffset val="100"/>
        <c:noMultiLvlLbl val="0"/>
      </c:catAx>
      <c:valAx>
        <c:axId val="1434025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932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834046710984145E-2"/>
          <c:y val="0.11865778287836205"/>
          <c:w val="0.10458322339836039"/>
          <c:h val="7.8329136315956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% oferta de crèdits</a:t>
            </a:r>
            <a:r>
              <a:rPr lang="ca-ES" b="1" baseline="0"/>
              <a:t> segons l'idioma de docència al curs 2025-2026 (totes les titulacions)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'Val-Ang (sense DLing)'!$Q$41:$S$41</c:f>
              <c:strCache>
                <c:ptCount val="3"/>
                <c:pt idx="0">
                  <c:v>% Valencià</c:v>
                </c:pt>
                <c:pt idx="1">
                  <c:v>% Anglès</c:v>
                </c:pt>
                <c:pt idx="2">
                  <c:v>% Castellà</c:v>
                </c:pt>
              </c:strCache>
            </c:strRef>
          </c:cat>
          <c:val>
            <c:numRef>
              <c:f>'Val-Ang (sense DLing)'!$Q$57:$S$57</c:f>
              <c:numCache>
                <c:formatCode>0.0%</c:formatCode>
                <c:ptCount val="3"/>
                <c:pt idx="0">
                  <c:v>5.6749862374295398E-2</c:v>
                </c:pt>
                <c:pt idx="1">
                  <c:v>6.2486205123036084E-2</c:v>
                </c:pt>
                <c:pt idx="2">
                  <c:v>0.88076393250266849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F-49AA-B1C7-2F5702BE6B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4239807"/>
        <c:axId val="724626959"/>
      </c:barChart>
      <c:catAx>
        <c:axId val="82423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24626959"/>
        <c:crosses val="autoZero"/>
        <c:auto val="1"/>
        <c:lblAlgn val="ctr"/>
        <c:lblOffset val="100"/>
        <c:noMultiLvlLbl val="0"/>
      </c:catAx>
      <c:valAx>
        <c:axId val="7246269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82423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oferta de docència en valencià i anglès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60255905511811"/>
          <c:y val="0.17171296296296296"/>
          <c:w val="0.85341885389326333"/>
          <c:h val="0.70176691455234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'Val-Ang (sense DLing)'!$N$12</c:f>
              <c:strCache>
                <c:ptCount val="1"/>
                <c:pt idx="0">
                  <c:v>Valencià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'Val-Ang (sense DLing)'!$M$13:$M$38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'Val-Ang (sense DLing)'!$N$13:$N$38</c:f>
              <c:numCache>
                <c:formatCode>0.0%</c:formatCode>
                <c:ptCount val="26"/>
                <c:pt idx="0">
                  <c:v>8.062400678586841E-2</c:v>
                </c:pt>
                <c:pt idx="1">
                  <c:v>8.1993383788972959E-2</c:v>
                </c:pt>
                <c:pt idx="2">
                  <c:v>8.0881104517539687E-2</c:v>
                </c:pt>
                <c:pt idx="3">
                  <c:v>8.0606004671333678E-2</c:v>
                </c:pt>
                <c:pt idx="4">
                  <c:v>7.5278968761023524E-2</c:v>
                </c:pt>
                <c:pt idx="5">
                  <c:v>7.7207065735119554E-2</c:v>
                </c:pt>
                <c:pt idx="6">
                  <c:v>7.3779961544665762E-2</c:v>
                </c:pt>
                <c:pt idx="7">
                  <c:v>7.4228404734377043E-2</c:v>
                </c:pt>
                <c:pt idx="8">
                  <c:v>7.7423339644892758E-2</c:v>
                </c:pt>
                <c:pt idx="9">
                  <c:v>6.6307430687071844E-2</c:v>
                </c:pt>
                <c:pt idx="10">
                  <c:v>6.1414466335620872E-2</c:v>
                </c:pt>
                <c:pt idx="11">
                  <c:v>5.1403072473537016E-2</c:v>
                </c:pt>
                <c:pt idx="12">
                  <c:v>4.8224326567485661E-2</c:v>
                </c:pt>
                <c:pt idx="13">
                  <c:v>0.04</c:v>
                </c:pt>
                <c:pt idx="14">
                  <c:v>4.3999999999999997E-2</c:v>
                </c:pt>
                <c:pt idx="15">
                  <c:v>6.5873471792605692E-2</c:v>
                </c:pt>
                <c:pt idx="16">
                  <c:v>7.6349688648810865E-2</c:v>
                </c:pt>
                <c:pt idx="17">
                  <c:v>8.6463535507770486E-2</c:v>
                </c:pt>
                <c:pt idx="18">
                  <c:v>8.8928492547657681E-2</c:v>
                </c:pt>
                <c:pt idx="19">
                  <c:v>7.9303787883037241E-2</c:v>
                </c:pt>
                <c:pt idx="20">
                  <c:v>7.5947241618069622E-2</c:v>
                </c:pt>
                <c:pt idx="21">
                  <c:v>7.2497820628930482E-2</c:v>
                </c:pt>
                <c:pt idx="22">
                  <c:v>8.0148565682903641E-2</c:v>
                </c:pt>
                <c:pt idx="23">
                  <c:v>7.5627941697978082E-2</c:v>
                </c:pt>
                <c:pt idx="24">
                  <c:v>5.8960469224774562E-2</c:v>
                </c:pt>
                <c:pt idx="25">
                  <c:v>5.6749862374295398E-2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9-4EFE-B00F-94736AB45493}"/>
            </c:ext>
          </c:extLst>
        </c:ser>
        <c:ser>
          <c:idx val="2"/>
          <c:order val="2"/>
          <c:tx>
            <c:strRef>
              <c:f>'Val-Ang (sense DLing)'!$P$12</c:f>
              <c:strCache>
                <c:ptCount val="1"/>
                <c:pt idx="0">
                  <c:v>Anglès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'Val-Ang (sense DLing)'!$M$13:$M$38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'Val-Ang (sense DLing)'!$P$13:$P$38</c:f>
              <c:numCache>
                <c:formatCode>0.0%</c:formatCode>
                <c:ptCount val="26"/>
                <c:pt idx="0">
                  <c:v>5.7363089109673047E-4</c:v>
                </c:pt>
                <c:pt idx="1">
                  <c:v>4.3598032429180743E-3</c:v>
                </c:pt>
                <c:pt idx="2">
                  <c:v>5.7367349812200508E-3</c:v>
                </c:pt>
                <c:pt idx="3">
                  <c:v>5.8512322763335928E-3</c:v>
                </c:pt>
                <c:pt idx="4">
                  <c:v>7.730723244556972E-3</c:v>
                </c:pt>
                <c:pt idx="5">
                  <c:v>1.3822513706419924E-2</c:v>
                </c:pt>
                <c:pt idx="6">
                  <c:v>1.3125208260478962E-2</c:v>
                </c:pt>
                <c:pt idx="7">
                  <c:v>1.4985728363525817E-2</c:v>
                </c:pt>
                <c:pt idx="8">
                  <c:v>1.5404957951889319E-2</c:v>
                </c:pt>
                <c:pt idx="9">
                  <c:v>1.6732031112564601E-2</c:v>
                </c:pt>
                <c:pt idx="10">
                  <c:v>1.8385167018745759E-2</c:v>
                </c:pt>
                <c:pt idx="11">
                  <c:v>2.1697932712472914E-2</c:v>
                </c:pt>
                <c:pt idx="12">
                  <c:v>2.6781542186046718E-2</c:v>
                </c:pt>
                <c:pt idx="13">
                  <c:v>2.9000000000000001E-2</c:v>
                </c:pt>
                <c:pt idx="14">
                  <c:v>0.04</c:v>
                </c:pt>
                <c:pt idx="15">
                  <c:v>5.5483134482250701E-2</c:v>
                </c:pt>
                <c:pt idx="16">
                  <c:v>6.4025808387726008E-2</c:v>
                </c:pt>
                <c:pt idx="17">
                  <c:v>7.1090165283247075E-2</c:v>
                </c:pt>
                <c:pt idx="18">
                  <c:v>7.20767549371292E-2</c:v>
                </c:pt>
                <c:pt idx="19">
                  <c:v>7.4342276244911978E-2</c:v>
                </c:pt>
                <c:pt idx="20">
                  <c:v>7.0245774367546546E-2</c:v>
                </c:pt>
                <c:pt idx="21">
                  <c:v>8.182955552133242E-2</c:v>
                </c:pt>
                <c:pt idx="22">
                  <c:v>6.7930703432448128E-2</c:v>
                </c:pt>
                <c:pt idx="23">
                  <c:v>5.6996670387700447E-2</c:v>
                </c:pt>
                <c:pt idx="24">
                  <c:v>6.2316063120600319E-2</c:v>
                </c:pt>
                <c:pt idx="25">
                  <c:v>6.2486205123036084E-2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9-4EFE-B00F-94736AB4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49968"/>
        <c:axId val="171504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'Val-Ang (sense DLing)'!$O$12</c15:sqref>
                        </c15:formulaRef>
                      </c:ext>
                    </c:extLst>
                    <c:strCache>
                      <c:ptCount val="1"/>
                      <c:pt idx="0">
                        <c:v>Castellà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'Val-Ang (sense DLing)'!$M$13:$M$38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'Val-Ang (sense DLing)'!$O$13:$O$38</c15:sqref>
                        </c15:formulaRef>
                      </c:ext>
                    </c:extLst>
                    <c:numCache>
                      <c:formatCode>0.0%</c:formatCode>
                      <c:ptCount val="26"/>
                      <c:pt idx="0">
                        <c:v>0.91880236232303492</c:v>
                      </c:pt>
                      <c:pt idx="1">
                        <c:v>0.91364681296810912</c:v>
                      </c:pt>
                      <c:pt idx="2">
                        <c:v>0.91338216050124021</c:v>
                      </c:pt>
                      <c:pt idx="3">
                        <c:v>0.91354276305233262</c:v>
                      </c:pt>
                      <c:pt idx="4">
                        <c:v>0.91699030799441961</c:v>
                      </c:pt>
                      <c:pt idx="5">
                        <c:v>0.90897042055846033</c:v>
                      </c:pt>
                      <c:pt idx="6">
                        <c:v>0.91328322129949824</c:v>
                      </c:pt>
                      <c:pt idx="7">
                        <c:v>0.91092821080030528</c:v>
                      </c:pt>
                      <c:pt idx="8">
                        <c:v>0.90731646294033741</c:v>
                      </c:pt>
                      <c:pt idx="9">
                        <c:v>0.91696053820036372</c:v>
                      </c:pt>
                      <c:pt idx="10">
                        <c:v>0.92020036664563365</c:v>
                      </c:pt>
                      <c:pt idx="11">
                        <c:v>0.92700608956837649</c:v>
                      </c:pt>
                      <c:pt idx="12">
                        <c:v>0.93489174235782591</c:v>
                      </c:pt>
                      <c:pt idx="13">
                        <c:v>0.90800000000000003</c:v>
                      </c:pt>
                      <c:pt idx="14">
                        <c:v>0.91600000000000004</c:v>
                      </c:pt>
                      <c:pt idx="15">
                        <c:v>0.87864339372514355</c:v>
                      </c:pt>
                      <c:pt idx="16">
                        <c:v>0.86713665578038768</c:v>
                      </c:pt>
                      <c:pt idx="17">
                        <c:v>0.8415894592226062</c:v>
                      </c:pt>
                      <c:pt idx="18">
                        <c:v>0.8382293356486239</c:v>
                      </c:pt>
                      <c:pt idx="19">
                        <c:v>0.84489629550685508</c:v>
                      </c:pt>
                      <c:pt idx="20">
                        <c:v>0.85343644524270867</c:v>
                      </c:pt>
                      <c:pt idx="21">
                        <c:v>0.84562211330469006</c:v>
                      </c:pt>
                      <c:pt idx="22">
                        <c:v>0.85084849027101406</c:v>
                      </c:pt>
                      <c:pt idx="23">
                        <c:v>0.86703732118684862</c:v>
                      </c:pt>
                      <c:pt idx="24">
                        <c:v>0.87872346765462495</c:v>
                      </c:pt>
                      <c:pt idx="25">
                        <c:v>0.88076393250266849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F79-4EFE-B00F-94736AB45493}"/>
                  </c:ext>
                </c:extLst>
              </c15:ser>
            </c15:filteredBarSeries>
          </c:ext>
        </c:extLst>
      </c:barChart>
      <c:catAx>
        <c:axId val="171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7150448"/>
        <c:crosses val="autoZero"/>
        <c:auto val="1"/>
        <c:lblAlgn val="ctr"/>
        <c:lblOffset val="100"/>
        <c:noMultiLvlLbl val="0"/>
      </c:catAx>
      <c:valAx>
        <c:axId val="1715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714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610848643919511"/>
          <c:y val="0.16724482356372117"/>
          <c:w val="0.24961089238845144"/>
          <c:h val="7.7913834309949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ETS Camins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Centres'!$T$3</c:f>
              <c:strCache>
                <c:ptCount val="1"/>
                <c:pt idx="0">
                  <c:v>ETS Arquit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Centres'!$B$4:$R$4</c:f>
              <c:numCache>
                <c:formatCode>0.00%</c:formatCode>
                <c:ptCount val="17"/>
                <c:pt idx="0">
                  <c:v>4.3293984679141029E-2</c:v>
                </c:pt>
                <c:pt idx="1">
                  <c:v>4.6009760229471272E-2</c:v>
                </c:pt>
                <c:pt idx="2">
                  <c:v>4.5093442729699812E-2</c:v>
                </c:pt>
                <c:pt idx="3">
                  <c:v>5.290943144662074E-2</c:v>
                </c:pt>
                <c:pt idx="4">
                  <c:v>5.3255672154295434E-2</c:v>
                </c:pt>
                <c:pt idx="5">
                  <c:v>5.3484576728553654E-2</c:v>
                </c:pt>
                <c:pt idx="6">
                  <c:v>5.4905609790717111E-2</c:v>
                </c:pt>
                <c:pt idx="7">
                  <c:v>4.2815362460844129E-2</c:v>
                </c:pt>
                <c:pt idx="8">
                  <c:v>3.1638527958997478E-2</c:v>
                </c:pt>
                <c:pt idx="9">
                  <c:v>2.0918474233380134E-2</c:v>
                </c:pt>
                <c:pt idx="10">
                  <c:v>1.575129097440503E-2</c:v>
                </c:pt>
                <c:pt idx="11">
                  <c:v>2.2800000000000001E-2</c:v>
                </c:pt>
                <c:pt idx="12">
                  <c:v>3.5281037220442991E-2</c:v>
                </c:pt>
                <c:pt idx="13">
                  <c:v>3.141586898335072E-2</c:v>
                </c:pt>
                <c:pt idx="14">
                  <c:v>3.6056067184471853E-3</c:v>
                </c:pt>
                <c:pt idx="15">
                  <c:v>1.8970687228443792E-2</c:v>
                </c:pt>
                <c:pt idx="16">
                  <c:v>9.7566179139310198E-3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2-46AB-8413-44C080CEFEB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Línea Evolutiva ETS Industrials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Centres'!$T$5</c:f>
              <c:strCache>
                <c:ptCount val="1"/>
                <c:pt idx="0">
                  <c:v>Industr.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Centres'!$B$5:$R$5</c:f>
              <c:numCache>
                <c:formatCode>0.00%</c:formatCode>
                <c:ptCount val="17"/>
                <c:pt idx="0">
                  <c:v>6.0044634117693126E-2</c:v>
                </c:pt>
                <c:pt idx="1">
                  <c:v>5.3964684245132885E-2</c:v>
                </c:pt>
                <c:pt idx="2">
                  <c:v>5.7253416427364E-2</c:v>
                </c:pt>
                <c:pt idx="3">
                  <c:v>6.1254176090971335E-2</c:v>
                </c:pt>
                <c:pt idx="4">
                  <c:v>5.2906085449576749E-2</c:v>
                </c:pt>
                <c:pt idx="5">
                  <c:v>5.1449867051902097E-2</c:v>
                </c:pt>
                <c:pt idx="6">
                  <c:v>6.6547676542846948E-2</c:v>
                </c:pt>
                <c:pt idx="7">
                  <c:v>5.9026429339812753E-2</c:v>
                </c:pt>
                <c:pt idx="8">
                  <c:v>6.3147591788962662E-2</c:v>
                </c:pt>
                <c:pt idx="9">
                  <c:v>4.481959956765659E-2</c:v>
                </c:pt>
                <c:pt idx="10">
                  <c:v>4.7115370866297752E-2</c:v>
                </c:pt>
                <c:pt idx="11">
                  <c:v>4.1599999999999998E-2</c:v>
                </c:pt>
                <c:pt idx="12">
                  <c:v>7.4945089925194983E-2</c:v>
                </c:pt>
                <c:pt idx="13">
                  <c:v>0.10092632598288201</c:v>
                </c:pt>
                <c:pt idx="14">
                  <c:v>8.2367549575291799E-2</c:v>
                </c:pt>
                <c:pt idx="15">
                  <c:v>9.3450919766569274E-2</c:v>
                </c:pt>
                <c:pt idx="16">
                  <c:v>9.8805327200881393E-2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D-4B5B-8C4E-CBD3926DF2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Línia Evolutiva ETS Disseny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 Centres'!$T$6</c:f>
              <c:strCache>
                <c:ptCount val="1"/>
                <c:pt idx="0">
                  <c:v>ETSDisseny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Centres'!$B$1:$R$1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'Per Centres'!$B$6:$R$6</c:f>
              <c:numCache>
                <c:formatCode>0.00%</c:formatCode>
                <c:ptCount val="17"/>
                <c:pt idx="0">
                  <c:v>5.0312196475648677E-2</c:v>
                </c:pt>
                <c:pt idx="1">
                  <c:v>4.6200688377018795E-2</c:v>
                </c:pt>
                <c:pt idx="2">
                  <c:v>4.2936668414089219E-2</c:v>
                </c:pt>
                <c:pt idx="3">
                  <c:v>5.2257250945775532E-2</c:v>
                </c:pt>
                <c:pt idx="4">
                  <c:v>4.4680448564251241E-2</c:v>
                </c:pt>
                <c:pt idx="5">
                  <c:v>4.4091432181781263E-2</c:v>
                </c:pt>
                <c:pt idx="6">
                  <c:v>5.175238912166101E-2</c:v>
                </c:pt>
                <c:pt idx="7">
                  <c:v>4.1629218476854551E-2</c:v>
                </c:pt>
                <c:pt idx="8">
                  <c:v>3.6144994363135924E-2</c:v>
                </c:pt>
                <c:pt idx="9">
                  <c:v>3.5354341602545684E-2</c:v>
                </c:pt>
                <c:pt idx="10">
                  <c:v>2.1040590826245445E-2</c:v>
                </c:pt>
                <c:pt idx="11">
                  <c:v>1.9599999999999999E-2</c:v>
                </c:pt>
                <c:pt idx="12">
                  <c:v>2.4697209159265758E-2</c:v>
                </c:pt>
                <c:pt idx="13">
                  <c:v>2.4181213845667463E-2</c:v>
                </c:pt>
                <c:pt idx="14">
                  <c:v>5.2336709351341222E-2</c:v>
                </c:pt>
                <c:pt idx="15">
                  <c:v>5.7043192191293883E-2</c:v>
                </c:pt>
                <c:pt idx="16">
                  <c:v>5.9538862699745503E-2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7-4767-B204-A4FD859FC20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034824"/>
        <c:axId val="320033512"/>
      </c:lineChart>
      <c:catAx>
        <c:axId val="3200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3512"/>
        <c:crosses val="autoZero"/>
        <c:auto val="1"/>
        <c:lblAlgn val="ctr"/>
        <c:lblOffset val="100"/>
        <c:noMultiLvlLbl val="0"/>
      </c:catAx>
      <c:valAx>
        <c:axId val="32003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00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26" Type="http://schemas.openxmlformats.org/officeDocument/2006/relationships/chart" Target="../charts/chart48.xml"/><Relationship Id="rId39" Type="http://schemas.openxmlformats.org/officeDocument/2006/relationships/chart" Target="../charts/chart61.xml"/><Relationship Id="rId21" Type="http://schemas.openxmlformats.org/officeDocument/2006/relationships/chart" Target="../charts/chart43.xml"/><Relationship Id="rId34" Type="http://schemas.openxmlformats.org/officeDocument/2006/relationships/chart" Target="../charts/chart56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29" Type="http://schemas.openxmlformats.org/officeDocument/2006/relationships/chart" Target="../charts/chart51.xml"/><Relationship Id="rId41" Type="http://schemas.openxmlformats.org/officeDocument/2006/relationships/chart" Target="../charts/chart63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24" Type="http://schemas.openxmlformats.org/officeDocument/2006/relationships/chart" Target="../charts/chart46.xml"/><Relationship Id="rId32" Type="http://schemas.openxmlformats.org/officeDocument/2006/relationships/chart" Target="../charts/chart54.xml"/><Relationship Id="rId37" Type="http://schemas.openxmlformats.org/officeDocument/2006/relationships/chart" Target="../charts/chart59.xml"/><Relationship Id="rId40" Type="http://schemas.openxmlformats.org/officeDocument/2006/relationships/chart" Target="../charts/chart62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23" Type="http://schemas.openxmlformats.org/officeDocument/2006/relationships/chart" Target="../charts/chart45.xml"/><Relationship Id="rId28" Type="http://schemas.openxmlformats.org/officeDocument/2006/relationships/chart" Target="../charts/chart50.xml"/><Relationship Id="rId36" Type="http://schemas.openxmlformats.org/officeDocument/2006/relationships/chart" Target="../charts/chart58.xml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31" Type="http://schemas.openxmlformats.org/officeDocument/2006/relationships/chart" Target="../charts/chart53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Relationship Id="rId22" Type="http://schemas.openxmlformats.org/officeDocument/2006/relationships/chart" Target="../charts/chart44.xml"/><Relationship Id="rId27" Type="http://schemas.openxmlformats.org/officeDocument/2006/relationships/chart" Target="../charts/chart49.xml"/><Relationship Id="rId30" Type="http://schemas.openxmlformats.org/officeDocument/2006/relationships/chart" Target="../charts/chart52.xml"/><Relationship Id="rId35" Type="http://schemas.openxmlformats.org/officeDocument/2006/relationships/chart" Target="../charts/chart57.xml"/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5" Type="http://schemas.openxmlformats.org/officeDocument/2006/relationships/chart" Target="../charts/chart47.xml"/><Relationship Id="rId33" Type="http://schemas.openxmlformats.org/officeDocument/2006/relationships/chart" Target="../charts/chart55.xml"/><Relationship Id="rId38" Type="http://schemas.openxmlformats.org/officeDocument/2006/relationships/chart" Target="../charts/chart6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0</xdr:rowOff>
    </xdr:from>
    <xdr:to>
      <xdr:col>30</xdr:col>
      <xdr:colOff>485775</xdr:colOff>
      <xdr:row>38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40</xdr:row>
      <xdr:rowOff>0</xdr:rowOff>
    </xdr:from>
    <xdr:to>
      <xdr:col>5</xdr:col>
      <xdr:colOff>476251</xdr:colOff>
      <xdr:row>54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40</xdr:row>
      <xdr:rowOff>0</xdr:rowOff>
    </xdr:from>
    <xdr:to>
      <xdr:col>31</xdr:col>
      <xdr:colOff>666750</xdr:colOff>
      <xdr:row>55</xdr:row>
      <xdr:rowOff>142875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56</xdr:row>
      <xdr:rowOff>0</xdr:rowOff>
    </xdr:from>
    <xdr:to>
      <xdr:col>30</xdr:col>
      <xdr:colOff>628650</xdr:colOff>
      <xdr:row>71</xdr:row>
      <xdr:rowOff>142875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26</xdr:col>
      <xdr:colOff>485775</xdr:colOff>
      <xdr:row>17</xdr:row>
      <xdr:rowOff>123825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510000</xdr:colOff>
      <xdr:row>39</xdr:row>
      <xdr:rowOff>22500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12</xdr:col>
      <xdr:colOff>510000</xdr:colOff>
      <xdr:row>39</xdr:row>
      <xdr:rowOff>22500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18</xdr:col>
      <xdr:colOff>510000</xdr:colOff>
      <xdr:row>39</xdr:row>
      <xdr:rowOff>22500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24</xdr:row>
      <xdr:rowOff>0</xdr:rowOff>
    </xdr:from>
    <xdr:to>
      <xdr:col>25</xdr:col>
      <xdr:colOff>510000</xdr:colOff>
      <xdr:row>39</xdr:row>
      <xdr:rowOff>22500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12</xdr:col>
      <xdr:colOff>510000</xdr:colOff>
      <xdr:row>55</xdr:row>
      <xdr:rowOff>142875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40</xdr:row>
      <xdr:rowOff>0</xdr:rowOff>
    </xdr:from>
    <xdr:to>
      <xdr:col>18</xdr:col>
      <xdr:colOff>510000</xdr:colOff>
      <xdr:row>55</xdr:row>
      <xdr:rowOff>142875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666750</xdr:colOff>
      <xdr:row>55</xdr:row>
      <xdr:rowOff>142875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57</xdr:row>
      <xdr:rowOff>0</xdr:rowOff>
    </xdr:from>
    <xdr:to>
      <xdr:col>12</xdr:col>
      <xdr:colOff>476250</xdr:colOff>
      <xdr:row>71</xdr:row>
      <xdr:rowOff>76200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5</xdr:col>
      <xdr:colOff>476250</xdr:colOff>
      <xdr:row>71</xdr:row>
      <xdr:rowOff>76200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57</xdr:row>
      <xdr:rowOff>0</xdr:rowOff>
    </xdr:from>
    <xdr:to>
      <xdr:col>18</xdr:col>
      <xdr:colOff>628650</xdr:colOff>
      <xdr:row>72</xdr:row>
      <xdr:rowOff>142875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20</xdr:col>
      <xdr:colOff>0</xdr:colOff>
      <xdr:row>57</xdr:row>
      <xdr:rowOff>0</xdr:rowOff>
    </xdr:from>
    <xdr:to>
      <xdr:col>25</xdr:col>
      <xdr:colOff>628650</xdr:colOff>
      <xdr:row>72</xdr:row>
      <xdr:rowOff>142875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5601</xdr:colOff>
      <xdr:row>13</xdr:row>
      <xdr:rowOff>180414</xdr:rowOff>
    </xdr:from>
    <xdr:to>
      <xdr:col>27</xdr:col>
      <xdr:colOff>22410</xdr:colOff>
      <xdr:row>35</xdr:row>
      <xdr:rowOff>145677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47CFAB-1BA7-4995-E65C-DD8A8C5D8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235323</xdr:colOff>
      <xdr:row>36</xdr:row>
      <xdr:rowOff>168089</xdr:rowOff>
    </xdr:from>
    <xdr:to>
      <xdr:col>21</xdr:col>
      <xdr:colOff>252641</xdr:colOff>
      <xdr:row>52</xdr:row>
      <xdr:rowOff>53789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0AD517-A317-45DE-9C06-9372BB994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5601</xdr:colOff>
      <xdr:row>13</xdr:row>
      <xdr:rowOff>180414</xdr:rowOff>
    </xdr:from>
    <xdr:to>
      <xdr:col>27</xdr:col>
      <xdr:colOff>22410</xdr:colOff>
      <xdr:row>35</xdr:row>
      <xdr:rowOff>145677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D9E787-0EEA-4587-B694-4F75CF47F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235323</xdr:colOff>
      <xdr:row>36</xdr:row>
      <xdr:rowOff>168089</xdr:rowOff>
    </xdr:from>
    <xdr:to>
      <xdr:col>21</xdr:col>
      <xdr:colOff>252641</xdr:colOff>
      <xdr:row>52</xdr:row>
      <xdr:rowOff>53789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91E08C-48AD-4D19-AF99-850B328E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5601</xdr:colOff>
      <xdr:row>13</xdr:row>
      <xdr:rowOff>180414</xdr:rowOff>
    </xdr:from>
    <xdr:to>
      <xdr:col>27</xdr:col>
      <xdr:colOff>22410</xdr:colOff>
      <xdr:row>35</xdr:row>
      <xdr:rowOff>145677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574429-5E9E-4F7E-B827-3DC305B9D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235323</xdr:colOff>
      <xdr:row>36</xdr:row>
      <xdr:rowOff>168089</xdr:rowOff>
    </xdr:from>
    <xdr:to>
      <xdr:col>21</xdr:col>
      <xdr:colOff>252641</xdr:colOff>
      <xdr:row>52</xdr:row>
      <xdr:rowOff>53789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7B8A6B-5BB3-479E-90B3-5AE79914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104775</xdr:rowOff>
    </xdr:from>
    <xdr:to>
      <xdr:col>5</xdr:col>
      <xdr:colOff>121226</xdr:colOff>
      <xdr:row>57</xdr:row>
      <xdr:rowOff>155864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9C4613-1B9C-499F-8187-65E0813D8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11</xdr:col>
      <xdr:colOff>724460</xdr:colOff>
      <xdr:row>61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14DCAA-7F83-4BE5-979B-DD4313C64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5</xdr:col>
      <xdr:colOff>121226</xdr:colOff>
      <xdr:row>73</xdr:row>
      <xdr:rowOff>51089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8D05E7-1934-4DB3-994F-42E1B239F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5</xdr:col>
      <xdr:colOff>121226</xdr:colOff>
      <xdr:row>88</xdr:row>
      <xdr:rowOff>51089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3CD6886-919D-4E8C-85FD-B280D789A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761999</xdr:colOff>
      <xdr:row>62</xdr:row>
      <xdr:rowOff>0</xdr:rowOff>
    </xdr:from>
    <xdr:to>
      <xdr:col>12</xdr:col>
      <xdr:colOff>502226</xdr:colOff>
      <xdr:row>73</xdr:row>
      <xdr:rowOff>51089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C96D777-ED57-49E3-8041-0C1368ABC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761999</xdr:colOff>
      <xdr:row>77</xdr:row>
      <xdr:rowOff>0</xdr:rowOff>
    </xdr:from>
    <xdr:to>
      <xdr:col>12</xdr:col>
      <xdr:colOff>502226</xdr:colOff>
      <xdr:row>88</xdr:row>
      <xdr:rowOff>51089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F5BAFC1-2198-4565-897A-1D57DCFDF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5</xdr:col>
      <xdr:colOff>121226</xdr:colOff>
      <xdr:row>103</xdr:row>
      <xdr:rowOff>51089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F60A4AF-C96D-4F5F-99D2-F605871C5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761999</xdr:colOff>
      <xdr:row>92</xdr:row>
      <xdr:rowOff>0</xdr:rowOff>
    </xdr:from>
    <xdr:to>
      <xdr:col>12</xdr:col>
      <xdr:colOff>502226</xdr:colOff>
      <xdr:row>103</xdr:row>
      <xdr:rowOff>51089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15BC36E-8B0C-42B6-B33B-F776BB6D3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761999</xdr:colOff>
      <xdr:row>47</xdr:row>
      <xdr:rowOff>0</xdr:rowOff>
    </xdr:from>
    <xdr:to>
      <xdr:col>20</xdr:col>
      <xdr:colOff>502226</xdr:colOff>
      <xdr:row>58</xdr:row>
      <xdr:rowOff>51089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D298E13-8461-40D1-9D89-E86D3CB12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761999</xdr:colOff>
      <xdr:row>62</xdr:row>
      <xdr:rowOff>85725</xdr:rowOff>
    </xdr:from>
    <xdr:to>
      <xdr:col>20</xdr:col>
      <xdr:colOff>502226</xdr:colOff>
      <xdr:row>73</xdr:row>
      <xdr:rowOff>136814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32ABDEA-31F4-43D3-A5FF-A97F3751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761999</xdr:colOff>
      <xdr:row>77</xdr:row>
      <xdr:rowOff>85725</xdr:rowOff>
    </xdr:from>
    <xdr:to>
      <xdr:col>20</xdr:col>
      <xdr:colOff>502226</xdr:colOff>
      <xdr:row>88</xdr:row>
      <xdr:rowOff>136814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46C684B-472C-4ED7-83DE-31B35105E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761999</xdr:colOff>
      <xdr:row>92</xdr:row>
      <xdr:rowOff>85725</xdr:rowOff>
    </xdr:from>
    <xdr:to>
      <xdr:col>20</xdr:col>
      <xdr:colOff>502226</xdr:colOff>
      <xdr:row>103</xdr:row>
      <xdr:rowOff>136814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F605308-78F7-4988-B701-DBDBB1B52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725633</xdr:colOff>
      <xdr:row>47</xdr:row>
      <xdr:rowOff>0</xdr:rowOff>
    </xdr:from>
    <xdr:to>
      <xdr:col>27</xdr:col>
      <xdr:colOff>1181101</xdr:colOff>
      <xdr:row>58</xdr:row>
      <xdr:rowOff>51089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5002C22-E2FA-47F0-BB9B-514207764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20783</xdr:colOff>
      <xdr:row>62</xdr:row>
      <xdr:rowOff>66675</xdr:rowOff>
    </xdr:from>
    <xdr:to>
      <xdr:col>20</xdr:col>
      <xdr:colOff>552451</xdr:colOff>
      <xdr:row>73</xdr:row>
      <xdr:rowOff>117764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BC73E92-C588-4B35-9EB3-0BA181253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725633</xdr:colOff>
      <xdr:row>79</xdr:row>
      <xdr:rowOff>9525</xdr:rowOff>
    </xdr:from>
    <xdr:to>
      <xdr:col>27</xdr:col>
      <xdr:colOff>1219201</xdr:colOff>
      <xdr:row>90</xdr:row>
      <xdr:rowOff>60614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CE25C02-7713-41DC-A135-DD91E29F4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20</xdr:col>
      <xdr:colOff>725633</xdr:colOff>
      <xdr:row>102</xdr:row>
      <xdr:rowOff>142875</xdr:rowOff>
    </xdr:from>
    <xdr:to>
      <xdr:col>27</xdr:col>
      <xdr:colOff>1181101</xdr:colOff>
      <xdr:row>114</xdr:row>
      <xdr:rowOff>3464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5FA4E72B-D7B0-47E7-907D-8F78B703F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27</xdr:col>
      <xdr:colOff>2586182</xdr:colOff>
      <xdr:row>47</xdr:row>
      <xdr:rowOff>18762</xdr:rowOff>
    </xdr:from>
    <xdr:to>
      <xdr:col>33</xdr:col>
      <xdr:colOff>533821</xdr:colOff>
      <xdr:row>58</xdr:row>
      <xdr:rowOff>69851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D55FB6D7-9937-4566-A07A-81FA62BD7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2586182</xdr:colOff>
      <xdr:row>62</xdr:row>
      <xdr:rowOff>104487</xdr:rowOff>
    </xdr:from>
    <xdr:to>
      <xdr:col>33</xdr:col>
      <xdr:colOff>533821</xdr:colOff>
      <xdr:row>73</xdr:row>
      <xdr:rowOff>155576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487A239-B2D6-4F29-AF92-93CEF9BC3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27</xdr:col>
      <xdr:colOff>2586182</xdr:colOff>
      <xdr:row>77</xdr:row>
      <xdr:rowOff>104487</xdr:rowOff>
    </xdr:from>
    <xdr:to>
      <xdr:col>33</xdr:col>
      <xdr:colOff>533821</xdr:colOff>
      <xdr:row>88</xdr:row>
      <xdr:rowOff>155576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3A05218-9EAD-461D-A234-A07F762EE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27</xdr:col>
      <xdr:colOff>2586182</xdr:colOff>
      <xdr:row>92</xdr:row>
      <xdr:rowOff>104487</xdr:rowOff>
    </xdr:from>
    <xdr:to>
      <xdr:col>33</xdr:col>
      <xdr:colOff>533821</xdr:colOff>
      <xdr:row>103</xdr:row>
      <xdr:rowOff>155576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EDCBEFD-0395-4219-8C40-23FA0BAFA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33</xdr:col>
      <xdr:colOff>519545</xdr:colOff>
      <xdr:row>47</xdr:row>
      <xdr:rowOff>0</xdr:rowOff>
    </xdr:from>
    <xdr:to>
      <xdr:col>41</xdr:col>
      <xdr:colOff>259772</xdr:colOff>
      <xdr:row>58</xdr:row>
      <xdr:rowOff>51089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3B4C85A-AF9B-4AC8-9D65-222EA30E4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33</xdr:col>
      <xdr:colOff>519545</xdr:colOff>
      <xdr:row>62</xdr:row>
      <xdr:rowOff>85725</xdr:rowOff>
    </xdr:from>
    <xdr:to>
      <xdr:col>41</xdr:col>
      <xdr:colOff>259772</xdr:colOff>
      <xdr:row>73</xdr:row>
      <xdr:rowOff>136814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527809A-D7D5-4B30-AAE7-80E8CAD6E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33</xdr:col>
      <xdr:colOff>519545</xdr:colOff>
      <xdr:row>77</xdr:row>
      <xdr:rowOff>85725</xdr:rowOff>
    </xdr:from>
    <xdr:to>
      <xdr:col>41</xdr:col>
      <xdr:colOff>259772</xdr:colOff>
      <xdr:row>88</xdr:row>
      <xdr:rowOff>136814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0A15182-7AC5-4892-B0AA-6210B2A47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33</xdr:col>
      <xdr:colOff>519545</xdr:colOff>
      <xdr:row>92</xdr:row>
      <xdr:rowOff>85725</xdr:rowOff>
    </xdr:from>
    <xdr:to>
      <xdr:col>41</xdr:col>
      <xdr:colOff>259772</xdr:colOff>
      <xdr:row>103</xdr:row>
      <xdr:rowOff>136814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EF764A57-990F-4C80-9680-44BE61456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41</xdr:col>
      <xdr:colOff>329045</xdr:colOff>
      <xdr:row>47</xdr:row>
      <xdr:rowOff>0</xdr:rowOff>
    </xdr:from>
    <xdr:to>
      <xdr:col>49</xdr:col>
      <xdr:colOff>69272</xdr:colOff>
      <xdr:row>58</xdr:row>
      <xdr:rowOff>51089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67204B1B-9F5C-462E-AE4B-7AA3FCEDC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41</xdr:col>
      <xdr:colOff>329045</xdr:colOff>
      <xdr:row>62</xdr:row>
      <xdr:rowOff>85725</xdr:rowOff>
    </xdr:from>
    <xdr:to>
      <xdr:col>49</xdr:col>
      <xdr:colOff>69272</xdr:colOff>
      <xdr:row>73</xdr:row>
      <xdr:rowOff>136814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B8E90F3B-0445-4035-8EBA-A81898298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41</xdr:col>
      <xdr:colOff>329045</xdr:colOff>
      <xdr:row>77</xdr:row>
      <xdr:rowOff>85725</xdr:rowOff>
    </xdr:from>
    <xdr:to>
      <xdr:col>49</xdr:col>
      <xdr:colOff>69272</xdr:colOff>
      <xdr:row>88</xdr:row>
      <xdr:rowOff>136814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61B7C525-0639-4C4E-BEE1-49B91164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41</xdr:col>
      <xdr:colOff>329045</xdr:colOff>
      <xdr:row>92</xdr:row>
      <xdr:rowOff>85725</xdr:rowOff>
    </xdr:from>
    <xdr:to>
      <xdr:col>49</xdr:col>
      <xdr:colOff>69272</xdr:colOff>
      <xdr:row>103</xdr:row>
      <xdr:rowOff>136814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B235DB78-B898-480A-9EF2-B76BC6B26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30</xdr:col>
      <xdr:colOff>761999</xdr:colOff>
      <xdr:row>32</xdr:row>
      <xdr:rowOff>1</xdr:rowOff>
    </xdr:from>
    <xdr:to>
      <xdr:col>38</xdr:col>
      <xdr:colOff>502226</xdr:colOff>
      <xdr:row>43</xdr:row>
      <xdr:rowOff>52219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88FE5E3B-BE07-475F-BAC4-F36C5F55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38</xdr:col>
      <xdr:colOff>554181</xdr:colOff>
      <xdr:row>32</xdr:row>
      <xdr:rowOff>1</xdr:rowOff>
    </xdr:from>
    <xdr:to>
      <xdr:col>46</xdr:col>
      <xdr:colOff>294408</xdr:colOff>
      <xdr:row>43</xdr:row>
      <xdr:rowOff>52219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E2F8172C-EB07-4A7E-A9D6-EB48EB65D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30</xdr:col>
      <xdr:colOff>761999</xdr:colOff>
      <xdr:row>18</xdr:row>
      <xdr:rowOff>0</xdr:rowOff>
    </xdr:from>
    <xdr:to>
      <xdr:col>38</xdr:col>
      <xdr:colOff>502226</xdr:colOff>
      <xdr:row>29</xdr:row>
      <xdr:rowOff>51089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C4C84F7-FC3F-499B-86E1-B1B94BA62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38</xdr:col>
      <xdr:colOff>554181</xdr:colOff>
      <xdr:row>18</xdr:row>
      <xdr:rowOff>0</xdr:rowOff>
    </xdr:from>
    <xdr:to>
      <xdr:col>46</xdr:col>
      <xdr:colOff>294408</xdr:colOff>
      <xdr:row>29</xdr:row>
      <xdr:rowOff>51089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D3FAE11C-7398-4BED-B778-DEF31E009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30</xdr:col>
      <xdr:colOff>761999</xdr:colOff>
      <xdr:row>2</xdr:row>
      <xdr:rowOff>0</xdr:rowOff>
    </xdr:from>
    <xdr:to>
      <xdr:col>38</xdr:col>
      <xdr:colOff>502226</xdr:colOff>
      <xdr:row>13</xdr:row>
      <xdr:rowOff>51089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2250BD56-D9AC-4C2D-A202-AC6F543F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38</xdr:col>
      <xdr:colOff>554181</xdr:colOff>
      <xdr:row>2</xdr:row>
      <xdr:rowOff>0</xdr:rowOff>
    </xdr:from>
    <xdr:to>
      <xdr:col>46</xdr:col>
      <xdr:colOff>294408</xdr:colOff>
      <xdr:row>13</xdr:row>
      <xdr:rowOff>51089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AC2C87AB-3CC5-448E-9DAF-ED3D00B7E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49</xdr:col>
      <xdr:colOff>103909</xdr:colOff>
      <xdr:row>46</xdr:row>
      <xdr:rowOff>173182</xdr:rowOff>
    </xdr:from>
    <xdr:to>
      <xdr:col>56</xdr:col>
      <xdr:colOff>606136</xdr:colOff>
      <xdr:row>58</xdr:row>
      <xdr:rowOff>33771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1CAC5868-08F7-4C2F-91E8-F93266B78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49</xdr:col>
      <xdr:colOff>103909</xdr:colOff>
      <xdr:row>62</xdr:row>
      <xdr:rowOff>68407</xdr:rowOff>
    </xdr:from>
    <xdr:to>
      <xdr:col>56</xdr:col>
      <xdr:colOff>606136</xdr:colOff>
      <xdr:row>73</xdr:row>
      <xdr:rowOff>119496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B85E5123-B4C0-4907-AC40-E4941143B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46</xdr:col>
      <xdr:colOff>380999</xdr:colOff>
      <xdr:row>32</xdr:row>
      <xdr:rowOff>1</xdr:rowOff>
    </xdr:from>
    <xdr:to>
      <xdr:col>54</xdr:col>
      <xdr:colOff>121226</xdr:colOff>
      <xdr:row>43</xdr:row>
      <xdr:rowOff>52219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C9582636-ACC7-4A18-AAED-BA263EAE9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46</xdr:col>
      <xdr:colOff>380999</xdr:colOff>
      <xdr:row>18</xdr:row>
      <xdr:rowOff>0</xdr:rowOff>
    </xdr:from>
    <xdr:to>
      <xdr:col>54</xdr:col>
      <xdr:colOff>121226</xdr:colOff>
      <xdr:row>29</xdr:row>
      <xdr:rowOff>51089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3836ABE1-4B0E-4147-9DA9-B0C5A6E2F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46</xdr:col>
      <xdr:colOff>380999</xdr:colOff>
      <xdr:row>2</xdr:row>
      <xdr:rowOff>0</xdr:rowOff>
    </xdr:from>
    <xdr:to>
      <xdr:col>54</xdr:col>
      <xdr:colOff>121226</xdr:colOff>
      <xdr:row>13</xdr:row>
      <xdr:rowOff>51089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61DFFAFE-8F2E-4ECD-BC96-BBF960774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49</xdr:col>
      <xdr:colOff>103909</xdr:colOff>
      <xdr:row>76</xdr:row>
      <xdr:rowOff>173182</xdr:rowOff>
    </xdr:from>
    <xdr:to>
      <xdr:col>56</xdr:col>
      <xdr:colOff>606136</xdr:colOff>
      <xdr:row>88</xdr:row>
      <xdr:rowOff>33771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7186D72-6E9B-4CD7-869C-75778EB60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27</xdr:col>
      <xdr:colOff>1245177</xdr:colOff>
      <xdr:row>73</xdr:row>
      <xdr:rowOff>51089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E7CE7C-F76A-4B33-82FF-130FACEBF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661148</xdr:colOff>
      <xdr:row>61</xdr:row>
      <xdr:rowOff>134472</xdr:rowOff>
    </xdr:from>
    <xdr:to>
      <xdr:col>21</xdr:col>
      <xdr:colOff>504265</xdr:colOff>
      <xdr:row>75</xdr:row>
      <xdr:rowOff>158717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77E37E-8E5F-41B0-9189-16437F54C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661148</xdr:colOff>
      <xdr:row>75</xdr:row>
      <xdr:rowOff>84554</xdr:rowOff>
    </xdr:from>
    <xdr:to>
      <xdr:col>21</xdr:col>
      <xdr:colOff>504265</xdr:colOff>
      <xdr:row>89</xdr:row>
      <xdr:rowOff>108800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49FD09-5571-4B07-860C-4EC9BDB4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319878</xdr:colOff>
      <xdr:row>61</xdr:row>
      <xdr:rowOff>41361</xdr:rowOff>
    </xdr:from>
    <xdr:to>
      <xdr:col>13</xdr:col>
      <xdr:colOff>493059</xdr:colOff>
      <xdr:row>75</xdr:row>
      <xdr:rowOff>117562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9EA201-B738-AAF4-8BC4-369533931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646044</xdr:colOff>
      <xdr:row>16</xdr:row>
      <xdr:rowOff>69574</xdr:rowOff>
    </xdr:from>
    <xdr:to>
      <xdr:col>19</xdr:col>
      <xdr:colOff>646044</xdr:colOff>
      <xdr:row>30</xdr:row>
      <xdr:rowOff>96078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CBFDC5-06D5-B331-1705-58FE5C8A8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zoomScale="60" zoomScaleNormal="60" workbookViewId="0">
      <selection activeCell="U24" sqref="U24"/>
    </sheetView>
  </sheetViews>
  <sheetFormatPr baseColWidth="10" defaultColWidth="11.42578125" defaultRowHeight="15" x14ac:dyDescent="0.25"/>
  <sheetData>
    <row r="1" spans="1:20" x14ac:dyDescent="0.25"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  <c r="O1">
        <v>2015</v>
      </c>
      <c r="P1">
        <v>2016</v>
      </c>
      <c r="Q1">
        <v>2017</v>
      </c>
      <c r="R1">
        <v>2018</v>
      </c>
      <c r="S1">
        <v>2019</v>
      </c>
    </row>
    <row r="2" spans="1:20" x14ac:dyDescent="0.25">
      <c r="A2" t="s">
        <v>0</v>
      </c>
      <c r="B2" s="1">
        <v>8.9854810094500151E-2</v>
      </c>
      <c r="C2" s="1">
        <v>9.0435115967030869E-2</v>
      </c>
      <c r="D2" s="1">
        <v>7.6026660479635536E-2</v>
      </c>
      <c r="E2" s="1">
        <v>7.9476365415920416E-2</v>
      </c>
      <c r="F2" s="1">
        <v>7.4661572959056552E-2</v>
      </c>
      <c r="G2" s="1">
        <v>6.6827239102494926E-2</v>
      </c>
      <c r="H2" s="1">
        <v>6.9664541419785078E-2</v>
      </c>
      <c r="I2" s="1">
        <v>6.5376785394374679E-2</v>
      </c>
      <c r="J2" s="1"/>
      <c r="K2" s="1"/>
      <c r="L2" s="1"/>
      <c r="M2" s="1"/>
      <c r="N2" s="1"/>
      <c r="O2" s="1"/>
      <c r="P2" s="1"/>
      <c r="Q2" s="1"/>
      <c r="R2" s="1"/>
      <c r="T2" t="s">
        <v>0</v>
      </c>
    </row>
    <row r="3" spans="1:20" x14ac:dyDescent="0.25">
      <c r="A3" t="s">
        <v>1</v>
      </c>
      <c r="B3" s="1">
        <v>7.9565714405570948E-2</v>
      </c>
      <c r="C3" s="1">
        <v>6.8697823611154646E-2</v>
      </c>
      <c r="D3" s="1">
        <v>6.1174198130776361E-2</v>
      </c>
      <c r="E3" s="1">
        <v>4.0930845298247372E-2</v>
      </c>
      <c r="F3" s="1">
        <v>3.3597116399851613E-2</v>
      </c>
      <c r="G3" s="1">
        <v>3.8525915602835581E-2</v>
      </c>
      <c r="H3" s="1">
        <v>3.9746480253887342E-2</v>
      </c>
      <c r="I3" s="1">
        <v>1.5335846269971653E-2</v>
      </c>
      <c r="J3" s="1">
        <v>1.4739475911485082E-2</v>
      </c>
      <c r="K3" s="1">
        <v>1.335976095532436E-2</v>
      </c>
      <c r="L3" s="1">
        <v>1.3123252001157295E-2</v>
      </c>
      <c r="M3" s="1">
        <v>1.9400000000000001E-2</v>
      </c>
      <c r="N3" s="1">
        <v>9.1176965571829627E-3</v>
      </c>
      <c r="O3" s="1">
        <v>4.9164734360217406E-2</v>
      </c>
      <c r="P3" s="1">
        <v>6.5323020315428915E-2</v>
      </c>
      <c r="Q3" s="1">
        <v>8.7588101318564537E-2</v>
      </c>
      <c r="R3" s="1">
        <v>0.11061340254098399</v>
      </c>
      <c r="S3" s="3">
        <v>0.11854488100988821</v>
      </c>
      <c r="T3" t="s">
        <v>1</v>
      </c>
    </row>
    <row r="4" spans="1:20" x14ac:dyDescent="0.25">
      <c r="A4" t="s">
        <v>2</v>
      </c>
      <c r="B4" s="1">
        <v>4.3293984679141029E-2</v>
      </c>
      <c r="C4" s="1">
        <v>4.6009760229471272E-2</v>
      </c>
      <c r="D4" s="1">
        <v>4.5093442729699812E-2</v>
      </c>
      <c r="E4" s="1">
        <v>5.290943144662074E-2</v>
      </c>
      <c r="F4" s="1">
        <v>5.3255672154295434E-2</v>
      </c>
      <c r="G4" s="1">
        <v>5.3484576728553654E-2</v>
      </c>
      <c r="H4" s="1">
        <v>5.4905609790717111E-2</v>
      </c>
      <c r="I4" s="1">
        <v>4.2815362460844129E-2</v>
      </c>
      <c r="J4" s="1">
        <v>3.1638527958997478E-2</v>
      </c>
      <c r="K4" s="1">
        <v>2.0918474233380134E-2</v>
      </c>
      <c r="L4" s="1">
        <v>1.575129097440503E-2</v>
      </c>
      <c r="M4" s="1">
        <v>2.2800000000000001E-2</v>
      </c>
      <c r="N4" s="1">
        <v>3.5281037220442991E-2</v>
      </c>
      <c r="O4" s="1">
        <v>3.141586898335072E-2</v>
      </c>
      <c r="P4" s="1">
        <v>3.6056067184471853E-3</v>
      </c>
      <c r="Q4" s="1">
        <v>1.8970687228443792E-2</v>
      </c>
      <c r="R4" s="1">
        <v>9.7566179139310198E-3</v>
      </c>
      <c r="S4" s="8">
        <v>4.5143330072981722E-3</v>
      </c>
      <c r="T4" t="s">
        <v>2</v>
      </c>
    </row>
    <row r="5" spans="1:20" x14ac:dyDescent="0.25">
      <c r="A5" t="s">
        <v>3</v>
      </c>
      <c r="B5" s="1">
        <v>6.0044634117693126E-2</v>
      </c>
      <c r="C5" s="1">
        <v>5.3964684245132885E-2</v>
      </c>
      <c r="D5" s="1">
        <v>5.7253416427364E-2</v>
      </c>
      <c r="E5" s="1">
        <v>6.1254176090971335E-2</v>
      </c>
      <c r="F5" s="1">
        <v>5.2906085449576749E-2</v>
      </c>
      <c r="G5" s="1">
        <v>5.1449867051902097E-2</v>
      </c>
      <c r="H5" s="1">
        <v>6.6547676542846948E-2</v>
      </c>
      <c r="I5" s="1">
        <v>5.9026429339812753E-2</v>
      </c>
      <c r="J5" s="1">
        <v>6.3147591788962662E-2</v>
      </c>
      <c r="K5" s="1">
        <v>4.481959956765659E-2</v>
      </c>
      <c r="L5" s="1">
        <v>4.7115370866297752E-2</v>
      </c>
      <c r="M5" s="1">
        <v>4.1599999999999998E-2</v>
      </c>
      <c r="N5" s="1">
        <v>7.4945089925194983E-2</v>
      </c>
      <c r="O5" s="1">
        <v>0.10092632598288201</v>
      </c>
      <c r="P5" s="1">
        <v>8.2367549575291799E-2</v>
      </c>
      <c r="Q5" s="1">
        <v>9.3450919766569274E-2</v>
      </c>
      <c r="R5" s="1">
        <v>9.8805327200881393E-2</v>
      </c>
      <c r="S5" s="8">
        <v>9.7353052848541816E-2</v>
      </c>
      <c r="T5" t="s">
        <v>3</v>
      </c>
    </row>
    <row r="6" spans="1:20" x14ac:dyDescent="0.25">
      <c r="A6" t="s">
        <v>4</v>
      </c>
      <c r="B6" s="1">
        <v>5.0312196475648677E-2</v>
      </c>
      <c r="C6" s="1">
        <v>4.6200688377018795E-2</v>
      </c>
      <c r="D6" s="1">
        <v>4.2936668414089219E-2</v>
      </c>
      <c r="E6" s="1">
        <v>5.2257250945775532E-2</v>
      </c>
      <c r="F6" s="1">
        <v>4.4680448564251241E-2</v>
      </c>
      <c r="G6" s="1">
        <v>4.4091432181781263E-2</v>
      </c>
      <c r="H6" s="1">
        <v>5.175238912166101E-2</v>
      </c>
      <c r="I6" s="1">
        <v>4.1629218476854551E-2</v>
      </c>
      <c r="J6" s="1">
        <v>3.6144994363135924E-2</v>
      </c>
      <c r="K6" s="1">
        <v>3.5354341602545684E-2</v>
      </c>
      <c r="L6" s="1">
        <v>2.1040590826245445E-2</v>
      </c>
      <c r="M6" s="1">
        <v>1.9599999999999999E-2</v>
      </c>
      <c r="N6" s="1">
        <v>2.4697209159265758E-2</v>
      </c>
      <c r="O6" s="1">
        <v>2.4181213845667463E-2</v>
      </c>
      <c r="P6" s="1">
        <v>5.2336709351341222E-2</v>
      </c>
      <c r="Q6" s="1">
        <v>5.7043192191293883E-2</v>
      </c>
      <c r="R6" s="1">
        <v>5.9538862699745503E-2</v>
      </c>
      <c r="S6" s="8">
        <v>4.8153409090909094E-2</v>
      </c>
      <c r="T6" t="s">
        <v>4</v>
      </c>
    </row>
    <row r="7" spans="1:20" x14ac:dyDescent="0.25">
      <c r="A7" t="s">
        <v>5</v>
      </c>
      <c r="B7" s="1">
        <v>4.6039169833382049E-2</v>
      </c>
      <c r="C7" s="1">
        <v>5.3569686127825658E-2</v>
      </c>
      <c r="D7" s="1">
        <v>3.3389619906330645E-2</v>
      </c>
      <c r="E7" s="1">
        <v>3.0360030360030359E-2</v>
      </c>
      <c r="F7" s="1">
        <v>2.7629826897470039E-2</v>
      </c>
      <c r="G7" s="1">
        <v>2.4123027439943715E-2</v>
      </c>
      <c r="H7" s="1">
        <v>3.3132010353753238E-2</v>
      </c>
      <c r="I7" s="1">
        <v>2.9550827423167846E-2</v>
      </c>
      <c r="J7" s="1"/>
      <c r="K7" s="1"/>
      <c r="L7" s="1"/>
      <c r="M7" s="1"/>
      <c r="N7" s="1"/>
      <c r="O7" s="1"/>
      <c r="P7" s="1"/>
      <c r="Q7" s="1"/>
      <c r="R7" s="1"/>
      <c r="S7" s="8"/>
      <c r="T7" t="s">
        <v>5</v>
      </c>
    </row>
    <row r="8" spans="1:20" x14ac:dyDescent="0.25">
      <c r="A8" t="s">
        <v>6</v>
      </c>
      <c r="B8" s="1">
        <v>8.5209981740718196E-3</v>
      </c>
      <c r="C8" s="1">
        <v>1.7438239568195974E-2</v>
      </c>
      <c r="D8" s="1">
        <v>2.450479885644272E-2</v>
      </c>
      <c r="E8" s="1">
        <v>2.1986970684039087E-2</v>
      </c>
      <c r="F8" s="1">
        <v>3.7282020444978956E-2</v>
      </c>
      <c r="G8" s="1">
        <v>3.5401831129196336E-2</v>
      </c>
      <c r="H8" s="1">
        <v>3.6129568106312293E-2</v>
      </c>
      <c r="I8" s="1">
        <v>3.6129568106312293E-2</v>
      </c>
      <c r="J8" s="1">
        <v>1.8329938900203666E-2</v>
      </c>
      <c r="K8" s="1">
        <v>1.7641870038224053E-2</v>
      </c>
      <c r="L8" s="1">
        <v>1.2056262558606833E-2</v>
      </c>
      <c r="M8" s="1">
        <v>0</v>
      </c>
      <c r="N8" s="1">
        <v>0</v>
      </c>
      <c r="O8" s="1">
        <v>0</v>
      </c>
      <c r="P8" s="1">
        <v>4.5327754532775454E-2</v>
      </c>
      <c r="Q8" s="1">
        <v>2.8933092224231464E-2</v>
      </c>
      <c r="R8" s="1">
        <v>8.5106382978723406E-3</v>
      </c>
      <c r="S8" s="8">
        <v>3.2454361054766734E-2</v>
      </c>
      <c r="T8" t="s">
        <v>6</v>
      </c>
    </row>
    <row r="9" spans="1:20" x14ac:dyDescent="0.25">
      <c r="A9" t="s">
        <v>7</v>
      </c>
      <c r="B9" s="1">
        <v>5.3505281931677869E-2</v>
      </c>
      <c r="C9" s="1">
        <v>5.1375748911768951E-2</v>
      </c>
      <c r="D9" s="1">
        <v>4.4788088848552177E-2</v>
      </c>
      <c r="E9" s="1">
        <v>4.7936553951918495E-2</v>
      </c>
      <c r="F9" s="1">
        <v>4.6456513167451807E-2</v>
      </c>
      <c r="G9" s="1">
        <v>4.9011011449235108E-2</v>
      </c>
      <c r="H9" s="1">
        <v>5.0813724473929719E-2</v>
      </c>
      <c r="I9" s="1">
        <v>3.7456098339719031E-2</v>
      </c>
      <c r="J9" s="1">
        <v>3.3836451247165535E-2</v>
      </c>
      <c r="K9" s="1">
        <v>3.8537232825300929E-2</v>
      </c>
      <c r="L9" s="1">
        <v>4.5029325821438336E-2</v>
      </c>
      <c r="M9" s="1">
        <v>4.1599999999999998E-2</v>
      </c>
      <c r="N9" s="1">
        <v>2.8530103263876085E-2</v>
      </c>
      <c r="O9" s="1">
        <v>3.5311382631437079E-2</v>
      </c>
      <c r="P9" s="1">
        <v>3.3073522440384973E-2</v>
      </c>
      <c r="Q9" s="1">
        <v>2.5166880385412798E-2</v>
      </c>
      <c r="R9" s="1">
        <v>1.6479894528675001E-2</v>
      </c>
      <c r="S9" s="8">
        <v>9.137844382510165E-3</v>
      </c>
      <c r="T9" t="s">
        <v>7</v>
      </c>
    </row>
    <row r="10" spans="1:20" x14ac:dyDescent="0.25">
      <c r="A10" t="s">
        <v>8</v>
      </c>
      <c r="B10" s="1">
        <v>0.16086321934945788</v>
      </c>
      <c r="C10" s="1">
        <v>0.18159858055965286</v>
      </c>
      <c r="D10" s="1">
        <v>0.158741331556259</v>
      </c>
      <c r="E10" s="1">
        <v>0.18681639809635134</v>
      </c>
      <c r="F10" s="1">
        <v>0.17137291472386282</v>
      </c>
      <c r="G10" s="1">
        <v>0.17332917964693667</v>
      </c>
      <c r="H10" s="1">
        <v>0.16398348813209496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8"/>
      <c r="T10" t="s">
        <v>8</v>
      </c>
    </row>
    <row r="11" spans="1:20" x14ac:dyDescent="0.25">
      <c r="A11" t="s">
        <v>9</v>
      </c>
      <c r="B11" s="1">
        <v>7.9292467215614518E-2</v>
      </c>
      <c r="C11" s="1">
        <v>9.6987599526172946E-2</v>
      </c>
      <c r="D11" s="1">
        <v>9.7151699792059593E-2</v>
      </c>
      <c r="E11" s="1">
        <v>0.10272191429045688</v>
      </c>
      <c r="F11" s="1">
        <v>0.11132885253866709</v>
      </c>
      <c r="G11" s="1">
        <v>0.10773140056568965</v>
      </c>
      <c r="H11" s="1">
        <v>9.6576860087986896E-2</v>
      </c>
      <c r="I11" s="1">
        <v>8.9303466101133266E-2</v>
      </c>
      <c r="J11" s="1">
        <v>7.6612820248996807E-2</v>
      </c>
      <c r="K11" s="1">
        <v>7.4891346925071337E-2</v>
      </c>
      <c r="L11" s="1">
        <v>8.1860277093822348E-2</v>
      </c>
      <c r="M11" s="1">
        <v>9.0899999999999995E-2</v>
      </c>
      <c r="N11" s="1">
        <v>0.10298380767813957</v>
      </c>
      <c r="O11" s="1">
        <v>0.1068084335165831</v>
      </c>
      <c r="P11" s="1">
        <v>8.1669763369635412E-2</v>
      </c>
      <c r="Q11" s="1">
        <v>8.3547671665817197E-2</v>
      </c>
      <c r="R11" s="1">
        <v>8.48700881436487E-2</v>
      </c>
      <c r="S11" s="8">
        <v>4.8257404638437314E-2</v>
      </c>
      <c r="T11" t="s">
        <v>9</v>
      </c>
    </row>
    <row r="12" spans="1:20" x14ac:dyDescent="0.25">
      <c r="A12" t="s">
        <v>10</v>
      </c>
      <c r="B12" s="1">
        <v>0.1769570707070707</v>
      </c>
      <c r="C12" s="1">
        <v>0.18534172661870502</v>
      </c>
      <c r="D12" s="1">
        <v>0.16538643067846606</v>
      </c>
      <c r="E12" s="1">
        <v>0.15271726535341829</v>
      </c>
      <c r="F12" s="1">
        <v>0.1608846487424111</v>
      </c>
      <c r="G12" s="1">
        <v>0.16179707652622527</v>
      </c>
      <c r="H12" s="1">
        <v>0.14820497790344178</v>
      </c>
      <c r="I12" s="1">
        <v>0.14134845349743369</v>
      </c>
      <c r="J12" s="1">
        <v>0.14247141889822626</v>
      </c>
      <c r="K12" s="1">
        <v>0.11743344301525575</v>
      </c>
      <c r="L12" s="1">
        <v>0.11641049754606637</v>
      </c>
      <c r="M12" s="1">
        <v>7.8E-2</v>
      </c>
      <c r="N12" s="1">
        <v>4.5905843561091772E-2</v>
      </c>
      <c r="O12" s="1">
        <v>7.3096089486044402E-2</v>
      </c>
      <c r="P12" s="1">
        <v>7.8763205440759931E-2</v>
      </c>
      <c r="Q12" s="1">
        <v>7.0327175954915472E-2</v>
      </c>
      <c r="R12" s="1">
        <v>5.9561504745069001E-2</v>
      </c>
      <c r="S12" s="8">
        <v>6.0928657901404878E-2</v>
      </c>
      <c r="T12" t="s">
        <v>10</v>
      </c>
    </row>
    <row r="13" spans="1:20" x14ac:dyDescent="0.25">
      <c r="A13" t="s">
        <v>11</v>
      </c>
      <c r="B13" s="1">
        <v>3.9155096512021668E-2</v>
      </c>
      <c r="C13" s="1">
        <v>3.8145704913305212E-2</v>
      </c>
      <c r="D13" s="1">
        <v>3.9321740857344786E-2</v>
      </c>
      <c r="E13" s="1">
        <v>5.1427683979322431E-2</v>
      </c>
      <c r="F13" s="1">
        <v>4.1573951497056581E-2</v>
      </c>
      <c r="G13" s="1">
        <v>4.209952361820582E-2</v>
      </c>
      <c r="H13" s="1">
        <v>4.6826252523398788E-2</v>
      </c>
      <c r="I13" s="1">
        <v>4.8425527938703049E-2</v>
      </c>
      <c r="J13" s="1">
        <v>5.2307994983154214E-2</v>
      </c>
      <c r="K13" s="1">
        <v>8.1423976932460909E-2</v>
      </c>
      <c r="L13" s="1">
        <v>4.690416751006455E-2</v>
      </c>
      <c r="M13" s="1">
        <v>4.3200000000000002E-2</v>
      </c>
      <c r="N13" s="1">
        <v>4.4155844155844157E-2</v>
      </c>
      <c r="O13" s="1">
        <v>3.3344792024750776E-2</v>
      </c>
      <c r="P13" s="1">
        <v>2.0302001300484072E-2</v>
      </c>
      <c r="Q13" s="1">
        <v>7.2938006385766752E-2</v>
      </c>
      <c r="R13" s="1">
        <v>5.9673969167219898E-2</v>
      </c>
      <c r="S13" s="8">
        <v>6.1130378444300471E-2</v>
      </c>
      <c r="T13" t="s">
        <v>11</v>
      </c>
    </row>
    <row r="14" spans="1:20" x14ac:dyDescent="0.25">
      <c r="A14" t="s">
        <v>12</v>
      </c>
      <c r="B14" s="1">
        <v>0.13411424058962884</v>
      </c>
      <c r="C14" s="1">
        <v>9.7704590818363274E-2</v>
      </c>
      <c r="D14" s="1">
        <v>0.11042869426360398</v>
      </c>
      <c r="E14" s="1">
        <v>0.11599535528630153</v>
      </c>
      <c r="F14" s="1">
        <v>0.11067961165048544</v>
      </c>
      <c r="G14" s="1">
        <v>9.6674310251654072E-2</v>
      </c>
      <c r="H14" s="1">
        <v>0.10816174646489705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8"/>
      <c r="T14" t="s">
        <v>12</v>
      </c>
    </row>
    <row r="15" spans="1:20" x14ac:dyDescent="0.25">
      <c r="A15" t="s">
        <v>13</v>
      </c>
      <c r="B15" s="1">
        <v>0.1011043773086871</v>
      </c>
      <c r="C15" s="1">
        <v>9.3049560477645787E-2</v>
      </c>
      <c r="D15" s="1">
        <v>9.4034736138944558E-2</v>
      </c>
      <c r="E15" s="1">
        <v>9.4354758839259187E-2</v>
      </c>
      <c r="F15" s="1">
        <v>0.10896670645974268</v>
      </c>
      <c r="G15" s="1">
        <v>0.12419578979875444</v>
      </c>
      <c r="H15" s="1">
        <v>0.14966516258415699</v>
      </c>
      <c r="I15" s="1">
        <v>0.11290437382113241</v>
      </c>
      <c r="J15" s="1">
        <v>0.10272607792428033</v>
      </c>
      <c r="K15" s="1">
        <v>9.4803441247380507E-2</v>
      </c>
      <c r="L15" s="1">
        <v>8.9126803756742701E-2</v>
      </c>
      <c r="M15" s="1">
        <v>7.2400000000000006E-2</v>
      </c>
      <c r="N15" s="1">
        <v>8.4030429333411052E-2</v>
      </c>
      <c r="O15" s="1">
        <v>0.14237166290886513</v>
      </c>
      <c r="P15" s="1">
        <v>0.11973785401411043</v>
      </c>
      <c r="Q15" s="1">
        <v>0.14380149754064978</v>
      </c>
      <c r="R15" s="1">
        <v>0.15378484035795301</v>
      </c>
      <c r="S15" s="8">
        <v>0.14949913845974125</v>
      </c>
      <c r="T15" t="s">
        <v>13</v>
      </c>
    </row>
    <row r="16" spans="1:20" x14ac:dyDescent="0.25">
      <c r="A16" t="s">
        <v>14</v>
      </c>
      <c r="B16" s="1"/>
      <c r="C16" s="1"/>
      <c r="D16" s="1"/>
      <c r="E16" s="1"/>
      <c r="F16" s="1"/>
      <c r="G16" s="1"/>
      <c r="H16" s="1"/>
      <c r="I16" s="1">
        <v>0.14001130198915007</v>
      </c>
      <c r="J16" s="1">
        <v>0.14175809990964244</v>
      </c>
      <c r="K16" s="1">
        <v>0.11305459135373934</v>
      </c>
      <c r="L16" s="1">
        <v>0.13621927428794381</v>
      </c>
      <c r="M16" s="1">
        <v>0.10440000000000001</v>
      </c>
      <c r="N16" s="1">
        <v>0.11573463746544757</v>
      </c>
      <c r="O16" s="1">
        <v>0.12104646622413121</v>
      </c>
      <c r="P16" s="1">
        <v>0.1145285434437229</v>
      </c>
      <c r="Q16" s="1">
        <v>0.12479133028652746</v>
      </c>
      <c r="R16" s="1">
        <v>0.120586685403127</v>
      </c>
      <c r="S16" s="8">
        <v>0.11134747886390697</v>
      </c>
      <c r="T16" t="s">
        <v>14</v>
      </c>
    </row>
    <row r="17" spans="1:20" x14ac:dyDescent="0.25">
      <c r="A17" t="s">
        <v>15</v>
      </c>
      <c r="B17" s="1"/>
      <c r="C17" s="1"/>
      <c r="D17" s="1"/>
      <c r="E17" s="1"/>
      <c r="F17" s="1"/>
      <c r="G17" s="1"/>
      <c r="H17" s="1"/>
      <c r="I17" s="1"/>
      <c r="J17" s="1">
        <v>5.519292069080356E-2</v>
      </c>
      <c r="K17" s="1">
        <v>4.309956728299269E-2</v>
      </c>
      <c r="L17" s="1">
        <v>2.9072228579543748E-2</v>
      </c>
      <c r="M17" s="1">
        <v>1.7100000000000001E-2</v>
      </c>
      <c r="N17" s="1">
        <v>3.9970549078145803E-2</v>
      </c>
      <c r="O17" s="1">
        <v>7.3826838770964784E-2</v>
      </c>
      <c r="P17" s="1">
        <v>5.2979155189945372E-2</v>
      </c>
      <c r="Q17" s="1">
        <v>6.0471331509056703E-2</v>
      </c>
      <c r="R17" s="1">
        <v>7.7356391443338196E-2</v>
      </c>
      <c r="S17" s="8">
        <v>6.0692326956592851E-2</v>
      </c>
      <c r="T17" t="s">
        <v>15</v>
      </c>
    </row>
    <row r="18" spans="1:20" x14ac:dyDescent="0.25">
      <c r="A18" t="s">
        <v>16</v>
      </c>
      <c r="B18" s="1">
        <v>5.2217453505007151E-2</v>
      </c>
      <c r="C18" s="1">
        <v>5.6106058549386911E-2</v>
      </c>
      <c r="D18" s="1">
        <v>5.8571750394232937E-2</v>
      </c>
      <c r="E18" s="1">
        <v>6.7492833118891218E-2</v>
      </c>
      <c r="F18" s="1">
        <v>5.7409879839786383E-2</v>
      </c>
      <c r="G18" s="1">
        <v>5.6285714285714293E-2</v>
      </c>
      <c r="H18" s="1">
        <v>5.1097963097214746E-2</v>
      </c>
      <c r="I18" s="1">
        <v>4.6902786010669828E-2</v>
      </c>
      <c r="J18" s="1">
        <v>2.996876494920787E-2</v>
      </c>
      <c r="K18" s="1">
        <v>8.7439149173669031E-3</v>
      </c>
      <c r="L18" s="1">
        <v>1.4327062228654125E-2</v>
      </c>
      <c r="M18" s="1">
        <v>1.6199999999999999E-2</v>
      </c>
      <c r="N18" s="1">
        <v>1.4556629331608104E-2</v>
      </c>
      <c r="O18" s="1">
        <v>4.2809836189420932E-3</v>
      </c>
      <c r="P18" s="1">
        <v>1.4070463106580987E-2</v>
      </c>
      <c r="Q18" s="1">
        <v>2.5593299208934391E-3</v>
      </c>
      <c r="R18" s="1">
        <v>7.1665418761364796E-3</v>
      </c>
      <c r="S18" s="8">
        <v>4.4637100373959709E-3</v>
      </c>
      <c r="T18" t="s">
        <v>16</v>
      </c>
    </row>
    <row r="19" spans="1:20" x14ac:dyDescent="0.25">
      <c r="A19" t="s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v>0</v>
      </c>
      <c r="O19" s="1">
        <v>0</v>
      </c>
      <c r="P19" s="1"/>
      <c r="Q19" s="1"/>
      <c r="R19" s="1"/>
      <c r="S19" s="8"/>
      <c r="T19" t="s">
        <v>17</v>
      </c>
    </row>
    <row r="20" spans="1:20" x14ac:dyDescent="0.25">
      <c r="A20" t="s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7.7535885455794502E-3</v>
      </c>
      <c r="P20" s="1"/>
      <c r="Q20" s="1"/>
      <c r="R20" s="1"/>
      <c r="S20" s="8"/>
      <c r="T20" t="s">
        <v>18</v>
      </c>
    </row>
    <row r="21" spans="1:20" x14ac:dyDescent="0.25">
      <c r="A21" t="s">
        <v>19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0.15541976620616399</v>
      </c>
      <c r="P21" s="1">
        <v>0.13840830449826991</v>
      </c>
      <c r="Q21" s="1">
        <v>1.3169389072040948E-3</v>
      </c>
      <c r="R21" s="1">
        <v>0.115384615384615</v>
      </c>
      <c r="S21" s="8">
        <v>0.15472312703583063</v>
      </c>
      <c r="T21" t="s">
        <v>19</v>
      </c>
    </row>
    <row r="22" spans="1:20" x14ac:dyDescent="0.25">
      <c r="A22" t="s">
        <v>20</v>
      </c>
      <c r="B22" s="1"/>
      <c r="C22" s="1"/>
      <c r="D22" s="1"/>
      <c r="E22" s="1"/>
      <c r="F22" s="1">
        <v>0</v>
      </c>
      <c r="G22" s="1">
        <v>2.3246390360170129E-2</v>
      </c>
      <c r="H22" s="1">
        <v>3.6987292613473687E-2</v>
      </c>
      <c r="I22" s="1">
        <v>5.236805916404863E-2</v>
      </c>
      <c r="J22" s="1">
        <v>5.0660595632685969E-2</v>
      </c>
      <c r="K22" s="1">
        <v>2.3928937522837587E-2</v>
      </c>
      <c r="L22" s="1">
        <v>2.0048497297959104E-2</v>
      </c>
      <c r="M22" s="1">
        <v>1.7299999999999999E-2</v>
      </c>
      <c r="N22" s="1">
        <v>7.7535885455794502E-3</v>
      </c>
      <c r="O22" s="1">
        <v>0</v>
      </c>
      <c r="P22" s="1">
        <v>0</v>
      </c>
      <c r="Q22" s="1">
        <v>0.13107968264918937</v>
      </c>
      <c r="R22" s="1">
        <v>0</v>
      </c>
      <c r="S22" s="8">
        <v>0</v>
      </c>
      <c r="T22" t="s">
        <v>20</v>
      </c>
    </row>
    <row r="23" spans="1:20" x14ac:dyDescent="0.25">
      <c r="A23" t="s">
        <v>21</v>
      </c>
      <c r="B23" s="1">
        <v>7.8927157460387642E-2</v>
      </c>
      <c r="C23" s="1">
        <v>7.8977099271684753E-2</v>
      </c>
      <c r="D23" s="1">
        <v>7.2985186540684574E-2</v>
      </c>
      <c r="E23" s="1">
        <v>7.3988476470948555E-2</v>
      </c>
      <c r="F23" s="1">
        <v>6.8712949080170366E-2</v>
      </c>
      <c r="G23" s="1">
        <v>6.898224541676877E-2</v>
      </c>
      <c r="H23" s="1">
        <v>7.3383393638982497E-2</v>
      </c>
      <c r="I23" s="1">
        <v>6.6560148573973257E-2</v>
      </c>
      <c r="J23" s="1">
        <v>6.2322847119865278E-2</v>
      </c>
      <c r="K23" s="1">
        <v>5.1283728958788077E-2</v>
      </c>
      <c r="L23" s="1">
        <v>4.8075460384281253E-2</v>
      </c>
      <c r="M23" s="1">
        <v>4.2000000000000003E-2</v>
      </c>
      <c r="N23" s="1">
        <v>4.6257829036104876E-2</v>
      </c>
      <c r="O23" s="1">
        <v>6.4237705350936397E-2</v>
      </c>
      <c r="P23" s="1">
        <v>6.1236382412146947E-2</v>
      </c>
      <c r="Q23" s="1">
        <v>7.0910234461015659E-2</v>
      </c>
      <c r="R23" s="1">
        <v>7.4015243055497004E-2</v>
      </c>
      <c r="S23" s="8">
        <v>6.983740923245628E-2</v>
      </c>
      <c r="T23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6"/>
  <sheetViews>
    <sheetView zoomScale="50" zoomScaleNormal="50" workbookViewId="0">
      <selection activeCell="Q56" sqref="Q56"/>
    </sheetView>
  </sheetViews>
  <sheetFormatPr baseColWidth="10" defaultColWidth="11.42578125" defaultRowHeight="15" x14ac:dyDescent="0.25"/>
  <cols>
    <col min="1" max="1" width="5.85546875" customWidth="1"/>
    <col min="2" max="2" width="5.5703125" customWidth="1"/>
    <col min="3" max="3" width="58.7109375" customWidth="1"/>
    <col min="13" max="13" width="4.28515625" customWidth="1"/>
  </cols>
  <sheetData>
    <row r="1" spans="1:29" x14ac:dyDescent="0.25">
      <c r="A1" s="12" t="s">
        <v>67</v>
      </c>
      <c r="B1" s="12" t="s">
        <v>68</v>
      </c>
      <c r="C1" s="12" t="s">
        <v>69</v>
      </c>
      <c r="D1" s="12" t="s">
        <v>70</v>
      </c>
      <c r="E1" s="12" t="s">
        <v>71</v>
      </c>
      <c r="F1" s="12" t="s">
        <v>72</v>
      </c>
      <c r="G1" s="12" t="s">
        <v>73</v>
      </c>
      <c r="H1" s="12" t="s">
        <v>74</v>
      </c>
      <c r="I1" s="12" t="s">
        <v>75</v>
      </c>
      <c r="J1" s="12" t="s">
        <v>76</v>
      </c>
      <c r="K1" s="12" t="s">
        <v>77</v>
      </c>
      <c r="L1" s="12" t="s">
        <v>124</v>
      </c>
    </row>
    <row r="2" spans="1:29" x14ac:dyDescent="0.25">
      <c r="A2" s="13" t="s">
        <v>125</v>
      </c>
      <c r="B2" s="13" t="s">
        <v>78</v>
      </c>
      <c r="C2" s="13" t="s">
        <v>23</v>
      </c>
      <c r="D2" s="14">
        <v>8.15</v>
      </c>
      <c r="E2" s="14">
        <v>510.99</v>
      </c>
      <c r="F2" s="14">
        <v>69.8</v>
      </c>
      <c r="G2" s="14">
        <v>0</v>
      </c>
      <c r="H2" s="14">
        <v>0</v>
      </c>
      <c r="I2" s="14">
        <v>0</v>
      </c>
      <c r="J2" s="14">
        <v>0</v>
      </c>
      <c r="K2" s="14">
        <v>588.94000000000005</v>
      </c>
      <c r="L2" s="1">
        <f>D2/K2</f>
        <v>1.3838421570957991E-2</v>
      </c>
      <c r="M2" s="13" t="s">
        <v>78</v>
      </c>
      <c r="N2" s="13" t="s">
        <v>23</v>
      </c>
    </row>
    <row r="3" spans="1:29" x14ac:dyDescent="0.25">
      <c r="A3" s="13" t="s">
        <v>125</v>
      </c>
      <c r="B3" s="13" t="s">
        <v>79</v>
      </c>
      <c r="C3" s="13" t="s">
        <v>24</v>
      </c>
      <c r="D3" s="14">
        <v>12.15</v>
      </c>
      <c r="E3" s="14">
        <v>201.39</v>
      </c>
      <c r="F3" s="14">
        <v>8.8000000000000007</v>
      </c>
      <c r="G3" s="14">
        <v>0</v>
      </c>
      <c r="H3" s="14">
        <v>0</v>
      </c>
      <c r="I3" s="14">
        <v>0</v>
      </c>
      <c r="J3" s="14">
        <v>0</v>
      </c>
      <c r="K3" s="14">
        <v>222.34</v>
      </c>
      <c r="L3" s="1">
        <f t="shared" ref="L3:L46" si="0">D3/K3</f>
        <v>5.4646037600071966E-2</v>
      </c>
      <c r="M3" s="13" t="s">
        <v>79</v>
      </c>
      <c r="N3" s="13" t="s">
        <v>24</v>
      </c>
    </row>
    <row r="4" spans="1:29" ht="15.75" thickBot="1" x14ac:dyDescent="0.3">
      <c r="A4" s="13" t="s">
        <v>125</v>
      </c>
      <c r="B4" s="13" t="s">
        <v>80</v>
      </c>
      <c r="C4" s="13" t="s">
        <v>25</v>
      </c>
      <c r="D4" s="14">
        <v>37.21</v>
      </c>
      <c r="E4" s="14">
        <v>234.29</v>
      </c>
      <c r="F4" s="14">
        <v>45.46</v>
      </c>
      <c r="G4" s="14">
        <v>0</v>
      </c>
      <c r="H4" s="14">
        <v>0</v>
      </c>
      <c r="I4" s="14">
        <v>0</v>
      </c>
      <c r="J4" s="14">
        <v>0</v>
      </c>
      <c r="K4" s="14">
        <v>316.95999999999998</v>
      </c>
      <c r="L4" s="1">
        <f t="shared" si="0"/>
        <v>0.1173965169106512</v>
      </c>
      <c r="M4" s="13" t="s">
        <v>80</v>
      </c>
      <c r="N4" s="13" t="s">
        <v>25</v>
      </c>
    </row>
    <row r="5" spans="1:29" ht="16.5" thickTop="1" thickBot="1" x14ac:dyDescent="0.3">
      <c r="A5" s="13" t="s">
        <v>125</v>
      </c>
      <c r="B5" s="13" t="s">
        <v>81</v>
      </c>
      <c r="C5" s="13" t="s">
        <v>56</v>
      </c>
      <c r="D5" s="14">
        <v>36.46</v>
      </c>
      <c r="E5" s="14">
        <v>737.68</v>
      </c>
      <c r="F5" s="14">
        <v>21</v>
      </c>
      <c r="G5" s="14">
        <v>0</v>
      </c>
      <c r="H5" s="14">
        <v>0</v>
      </c>
      <c r="I5" s="14">
        <v>0</v>
      </c>
      <c r="J5" s="14">
        <v>0</v>
      </c>
      <c r="K5" s="14">
        <v>795.14</v>
      </c>
      <c r="L5" s="1">
        <f t="shared" si="0"/>
        <v>4.5853560379304277E-2</v>
      </c>
      <c r="M5" s="13" t="s">
        <v>81</v>
      </c>
      <c r="N5" s="13" t="s">
        <v>56</v>
      </c>
      <c r="T5" s="19">
        <v>2020</v>
      </c>
      <c r="U5" s="11"/>
      <c r="V5" s="11"/>
      <c r="W5" s="11"/>
      <c r="X5" s="11"/>
      <c r="Y5" s="11"/>
      <c r="Z5" s="11"/>
      <c r="AA5" s="11"/>
      <c r="AB5" s="11"/>
      <c r="AC5" s="11"/>
    </row>
    <row r="6" spans="1:29" ht="15.75" thickTop="1" x14ac:dyDescent="0.25">
      <c r="A6" s="13" t="s">
        <v>125</v>
      </c>
      <c r="B6" s="13" t="s">
        <v>82</v>
      </c>
      <c r="C6" s="13" t="s">
        <v>60</v>
      </c>
      <c r="D6" s="14">
        <v>29.45</v>
      </c>
      <c r="E6" s="14">
        <v>869.2</v>
      </c>
      <c r="F6" s="14">
        <v>73</v>
      </c>
      <c r="G6" s="14">
        <v>0</v>
      </c>
      <c r="H6" s="14">
        <v>0</v>
      </c>
      <c r="I6" s="14">
        <v>0</v>
      </c>
      <c r="J6" s="14">
        <v>0</v>
      </c>
      <c r="K6" s="14">
        <v>971.65</v>
      </c>
      <c r="L6" s="1">
        <f t="shared" si="0"/>
        <v>3.0309267740441518E-2</v>
      </c>
      <c r="M6" s="13" t="s">
        <v>82</v>
      </c>
      <c r="N6" s="13" t="s">
        <v>60</v>
      </c>
      <c r="T6" s="20" t="s">
        <v>128</v>
      </c>
      <c r="U6" s="21" t="s">
        <v>129</v>
      </c>
      <c r="V6" s="21" t="s">
        <v>70</v>
      </c>
      <c r="W6" s="21" t="s">
        <v>71</v>
      </c>
      <c r="X6" s="21" t="s">
        <v>130</v>
      </c>
      <c r="Y6" s="21" t="s">
        <v>131</v>
      </c>
      <c r="Z6" s="21" t="s">
        <v>74</v>
      </c>
      <c r="AA6" s="21" t="s">
        <v>75</v>
      </c>
      <c r="AB6" s="21" t="s">
        <v>76</v>
      </c>
      <c r="AC6" s="21" t="s">
        <v>21</v>
      </c>
    </row>
    <row r="7" spans="1:29" x14ac:dyDescent="0.25">
      <c r="A7" s="13" t="s">
        <v>125</v>
      </c>
      <c r="B7" s="13" t="s">
        <v>83</v>
      </c>
      <c r="C7" s="13" t="s">
        <v>58</v>
      </c>
      <c r="D7" s="14">
        <v>0</v>
      </c>
      <c r="E7" s="14">
        <v>378.5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378.5</v>
      </c>
      <c r="L7" s="1">
        <f t="shared" si="0"/>
        <v>0</v>
      </c>
      <c r="M7" s="13" t="s">
        <v>83</v>
      </c>
      <c r="N7" s="13" t="s">
        <v>58</v>
      </c>
      <c r="T7" s="22">
        <v>13</v>
      </c>
      <c r="U7" s="23" t="s">
        <v>34</v>
      </c>
      <c r="V7" s="14">
        <v>90.15</v>
      </c>
      <c r="W7" s="14">
        <v>206.9</v>
      </c>
      <c r="X7" s="14">
        <v>440.99</v>
      </c>
      <c r="Y7" s="14">
        <v>144</v>
      </c>
      <c r="Z7" s="14">
        <v>21</v>
      </c>
      <c r="AA7" s="14">
        <v>162.66999999999999</v>
      </c>
      <c r="AB7" s="14">
        <v>0</v>
      </c>
      <c r="AC7" s="14">
        <v>1065.71</v>
      </c>
    </row>
    <row r="8" spans="1:29" x14ac:dyDescent="0.25">
      <c r="A8" s="13" t="s">
        <v>125</v>
      </c>
      <c r="B8" s="13" t="s">
        <v>84</v>
      </c>
      <c r="C8" s="13" t="s">
        <v>26</v>
      </c>
      <c r="D8" s="14">
        <v>72.67</v>
      </c>
      <c r="E8" s="14">
        <v>536.32000000000005</v>
      </c>
      <c r="F8" s="14">
        <v>92.17</v>
      </c>
      <c r="G8" s="14">
        <v>0</v>
      </c>
      <c r="H8" s="14">
        <v>0</v>
      </c>
      <c r="I8" s="14">
        <v>0</v>
      </c>
      <c r="J8" s="14">
        <v>0</v>
      </c>
      <c r="K8" s="14">
        <v>701.16</v>
      </c>
      <c r="L8" s="1">
        <f t="shared" si="0"/>
        <v>0.10364253522733756</v>
      </c>
      <c r="M8" s="13" t="s">
        <v>84</v>
      </c>
      <c r="N8" s="13" t="s">
        <v>26</v>
      </c>
      <c r="T8" s="22"/>
      <c r="U8" s="23"/>
      <c r="V8" s="23"/>
      <c r="W8" s="23"/>
      <c r="X8" s="23"/>
      <c r="Y8" s="23"/>
      <c r="Z8" s="23"/>
      <c r="AA8" s="23"/>
      <c r="AB8" s="23"/>
      <c r="AC8" s="23"/>
    </row>
    <row r="9" spans="1:29" x14ac:dyDescent="0.25">
      <c r="A9" s="13" t="s">
        <v>125</v>
      </c>
      <c r="B9" s="13" t="s">
        <v>85</v>
      </c>
      <c r="C9" s="13" t="s">
        <v>86</v>
      </c>
      <c r="D9" s="14">
        <v>0</v>
      </c>
      <c r="E9" s="14">
        <v>93.7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93.7</v>
      </c>
      <c r="L9" s="1">
        <f t="shared" si="0"/>
        <v>0</v>
      </c>
      <c r="M9" s="13" t="s">
        <v>85</v>
      </c>
      <c r="N9" s="13" t="s">
        <v>86</v>
      </c>
      <c r="T9" s="24" t="s">
        <v>132</v>
      </c>
      <c r="U9" s="25" t="s">
        <v>19</v>
      </c>
      <c r="V9" s="14">
        <v>48</v>
      </c>
      <c r="W9" s="14">
        <v>75</v>
      </c>
      <c r="X9" s="14">
        <v>3</v>
      </c>
      <c r="Y9" s="14"/>
      <c r="Z9" s="14"/>
      <c r="AA9" s="14"/>
      <c r="AB9" s="14"/>
      <c r="AC9">
        <v>333</v>
      </c>
    </row>
    <row r="10" spans="1:29" x14ac:dyDescent="0.25">
      <c r="A10" s="13" t="s">
        <v>125</v>
      </c>
      <c r="B10" s="13" t="s">
        <v>87</v>
      </c>
      <c r="C10" s="13" t="s">
        <v>27</v>
      </c>
      <c r="D10" s="14">
        <v>56.39</v>
      </c>
      <c r="E10" s="14">
        <v>841.25</v>
      </c>
      <c r="F10" s="14">
        <v>17.149999999999999</v>
      </c>
      <c r="G10" s="14">
        <v>0</v>
      </c>
      <c r="H10" s="14">
        <v>0</v>
      </c>
      <c r="I10" s="14">
        <v>0</v>
      </c>
      <c r="J10" s="14">
        <v>0</v>
      </c>
      <c r="K10" s="14">
        <v>914.79</v>
      </c>
      <c r="L10" s="1">
        <f t="shared" si="0"/>
        <v>6.1642562773969983E-2</v>
      </c>
      <c r="M10" s="13" t="s">
        <v>87</v>
      </c>
      <c r="N10" s="13" t="s">
        <v>27</v>
      </c>
      <c r="T10" s="24" t="s">
        <v>133</v>
      </c>
      <c r="U10" s="25" t="s">
        <v>134</v>
      </c>
      <c r="V10" s="54">
        <v>0</v>
      </c>
      <c r="W10" s="14">
        <v>2029.43</v>
      </c>
      <c r="X10" s="14">
        <v>150</v>
      </c>
      <c r="Y10" s="14"/>
      <c r="Z10" s="14">
        <v>0</v>
      </c>
      <c r="AA10" s="14">
        <v>0</v>
      </c>
      <c r="AB10" s="14">
        <v>0</v>
      </c>
      <c r="AC10">
        <v>2182.4299999999998</v>
      </c>
    </row>
    <row r="11" spans="1:29" x14ac:dyDescent="0.25">
      <c r="A11" s="13" t="s">
        <v>125</v>
      </c>
      <c r="B11" s="13" t="s">
        <v>88</v>
      </c>
      <c r="C11" s="13" t="s">
        <v>28</v>
      </c>
      <c r="D11" s="14">
        <v>58.92</v>
      </c>
      <c r="E11" s="14">
        <v>1003.82</v>
      </c>
      <c r="F11" s="14">
        <v>94.5</v>
      </c>
      <c r="G11" s="14">
        <v>0</v>
      </c>
      <c r="H11" s="14">
        <v>0</v>
      </c>
      <c r="I11" s="14">
        <v>0</v>
      </c>
      <c r="J11" s="14">
        <v>0</v>
      </c>
      <c r="K11" s="14">
        <v>1157.25</v>
      </c>
      <c r="L11" s="1">
        <f t="shared" si="0"/>
        <v>5.0913804277381729E-2</v>
      </c>
      <c r="M11" s="13" t="s">
        <v>88</v>
      </c>
      <c r="N11" s="13" t="s">
        <v>28</v>
      </c>
      <c r="T11" s="22" t="s">
        <v>135</v>
      </c>
      <c r="U11" s="26" t="s">
        <v>21</v>
      </c>
      <c r="V11">
        <v>1982.74</v>
      </c>
      <c r="W11">
        <v>24863.81</v>
      </c>
      <c r="X11">
        <v>2837.66</v>
      </c>
      <c r="Y11">
        <v>144</v>
      </c>
      <c r="Z11">
        <v>21</v>
      </c>
      <c r="AA11">
        <v>162.66999999999999</v>
      </c>
      <c r="AB11">
        <v>0</v>
      </c>
      <c r="AC11">
        <f>SUM(V11:AB11)</f>
        <v>30011.88</v>
      </c>
    </row>
    <row r="12" spans="1:29" x14ac:dyDescent="0.25">
      <c r="A12" s="13" t="s">
        <v>125</v>
      </c>
      <c r="B12" s="13" t="s">
        <v>89</v>
      </c>
      <c r="C12" s="13" t="s">
        <v>65</v>
      </c>
      <c r="D12" s="14">
        <v>11.45</v>
      </c>
      <c r="E12" s="14">
        <v>129.06</v>
      </c>
      <c r="F12" s="14">
        <v>89.6</v>
      </c>
      <c r="G12" s="14">
        <v>0</v>
      </c>
      <c r="H12" s="14">
        <v>0</v>
      </c>
      <c r="I12" s="14">
        <v>0</v>
      </c>
      <c r="J12" s="14">
        <v>0</v>
      </c>
      <c r="K12" s="14">
        <v>230.11</v>
      </c>
      <c r="L12" s="1">
        <f t="shared" si="0"/>
        <v>4.9758811003433136E-2</v>
      </c>
      <c r="M12" s="13" t="s">
        <v>89</v>
      </c>
      <c r="N12" s="13" t="s">
        <v>65</v>
      </c>
      <c r="T12" s="22"/>
      <c r="U12" s="26" t="s">
        <v>136</v>
      </c>
      <c r="V12" s="27">
        <f>V11-V7-V9-V10</f>
        <v>1844.59</v>
      </c>
      <c r="W12" s="27">
        <f t="shared" ref="W12:AB12" si="1">W11-W7-W9-W10</f>
        <v>22552.48</v>
      </c>
      <c r="X12" s="27">
        <f t="shared" si="1"/>
        <v>2243.67</v>
      </c>
      <c r="Y12" s="27">
        <f>Y11-Y7-Y9-Y10</f>
        <v>0</v>
      </c>
      <c r="Z12" s="27">
        <f>Z11-Z7-Z9-Z10</f>
        <v>0</v>
      </c>
      <c r="AA12" s="27">
        <f t="shared" si="1"/>
        <v>0</v>
      </c>
      <c r="AB12" s="27">
        <f t="shared" si="1"/>
        <v>0</v>
      </c>
      <c r="AC12" s="27">
        <f>AC11-AC7-AC9-AC10</f>
        <v>26430.74</v>
      </c>
    </row>
    <row r="13" spans="1:29" x14ac:dyDescent="0.25">
      <c r="A13" s="13" t="s">
        <v>125</v>
      </c>
      <c r="B13" s="13" t="s">
        <v>90</v>
      </c>
      <c r="C13" s="13" t="s">
        <v>36</v>
      </c>
      <c r="D13" s="14">
        <v>23.15</v>
      </c>
      <c r="E13" s="14">
        <v>370.45</v>
      </c>
      <c r="F13" s="14">
        <v>4.5</v>
      </c>
      <c r="G13" s="14">
        <v>0</v>
      </c>
      <c r="H13" s="14">
        <v>0</v>
      </c>
      <c r="I13" s="14">
        <v>0</v>
      </c>
      <c r="J13" s="14">
        <v>0</v>
      </c>
      <c r="K13" s="14">
        <v>398.1</v>
      </c>
      <c r="L13" s="1">
        <f t="shared" si="0"/>
        <v>5.8151218286862594E-2</v>
      </c>
      <c r="M13" s="13" t="s">
        <v>90</v>
      </c>
      <c r="N13" s="13" t="s">
        <v>36</v>
      </c>
      <c r="T13" s="22"/>
      <c r="U13" s="26"/>
      <c r="V13" s="28">
        <f>+V12/AC12</f>
        <v>6.978957078008409E-2</v>
      </c>
      <c r="W13" s="28">
        <f>+W12/AC12</f>
        <v>0.85326706705903799</v>
      </c>
      <c r="X13" s="28">
        <f>+X12/AC12</f>
        <v>8.488865616324022E-2</v>
      </c>
      <c r="Y13" s="28">
        <f>+Y12/AC12</f>
        <v>0</v>
      </c>
      <c r="Z13" s="28">
        <f>+Z12/AC12</f>
        <v>0</v>
      </c>
      <c r="AA13" s="28">
        <f>+AA12/AC12</f>
        <v>0</v>
      </c>
      <c r="AB13" s="28">
        <f>+AB12/AC12</f>
        <v>0</v>
      </c>
      <c r="AC13" s="28">
        <f>AC$9/AC$9</f>
        <v>1</v>
      </c>
    </row>
    <row r="14" spans="1:29" x14ac:dyDescent="0.25">
      <c r="A14" s="13" t="s">
        <v>125</v>
      </c>
      <c r="B14" s="13" t="s">
        <v>91</v>
      </c>
      <c r="C14" s="13" t="s">
        <v>126</v>
      </c>
      <c r="D14" s="14">
        <v>4.5</v>
      </c>
      <c r="E14" s="14">
        <v>592.16999999999996</v>
      </c>
      <c r="F14" s="14">
        <v>19.149999999999999</v>
      </c>
      <c r="G14" s="14">
        <v>0</v>
      </c>
      <c r="H14" s="14">
        <v>0</v>
      </c>
      <c r="I14" s="14">
        <v>0</v>
      </c>
      <c r="J14" s="14">
        <v>0</v>
      </c>
      <c r="K14" s="14">
        <v>615.83000000000004</v>
      </c>
      <c r="L14" s="1">
        <f t="shared" si="0"/>
        <v>7.3072114057450913E-3</v>
      </c>
      <c r="M14" s="13" t="s">
        <v>91</v>
      </c>
      <c r="N14" s="13" t="s">
        <v>126</v>
      </c>
    </row>
    <row r="15" spans="1:29" x14ac:dyDescent="0.25">
      <c r="A15" s="13" t="s">
        <v>125</v>
      </c>
      <c r="B15" s="13" t="s">
        <v>92</v>
      </c>
      <c r="C15" s="13" t="s">
        <v>63</v>
      </c>
      <c r="D15" s="14">
        <v>35.25</v>
      </c>
      <c r="E15" s="14">
        <v>416.79</v>
      </c>
      <c r="F15" s="14">
        <v>54.75</v>
      </c>
      <c r="G15" s="14">
        <v>0</v>
      </c>
      <c r="H15" s="14">
        <v>0</v>
      </c>
      <c r="I15" s="14">
        <v>0</v>
      </c>
      <c r="J15" s="14">
        <v>0</v>
      </c>
      <c r="K15" s="14">
        <v>506.79</v>
      </c>
      <c r="L15" s="1">
        <f t="shared" si="0"/>
        <v>6.955543716332209E-2</v>
      </c>
      <c r="M15" s="13" t="s">
        <v>92</v>
      </c>
      <c r="N15" s="13" t="s">
        <v>63</v>
      </c>
    </row>
    <row r="16" spans="1:29" x14ac:dyDescent="0.25">
      <c r="A16" s="13" t="s">
        <v>125</v>
      </c>
      <c r="B16" s="13" t="s">
        <v>93</v>
      </c>
      <c r="C16" s="13" t="s">
        <v>39</v>
      </c>
      <c r="D16" s="14">
        <v>0</v>
      </c>
      <c r="E16" s="14">
        <v>100.12</v>
      </c>
      <c r="F16" s="14">
        <v>4.74</v>
      </c>
      <c r="G16" s="14">
        <v>0</v>
      </c>
      <c r="H16" s="14">
        <v>0</v>
      </c>
      <c r="I16" s="14">
        <v>0</v>
      </c>
      <c r="J16" s="14">
        <v>0</v>
      </c>
      <c r="K16" s="14">
        <v>104.86</v>
      </c>
      <c r="L16" s="1">
        <f t="shared" si="0"/>
        <v>0</v>
      </c>
      <c r="M16" s="13" t="s">
        <v>93</v>
      </c>
      <c r="N16" s="13" t="s">
        <v>39</v>
      </c>
    </row>
    <row r="17" spans="1:14" x14ac:dyDescent="0.25">
      <c r="A17" s="13" t="s">
        <v>125</v>
      </c>
      <c r="B17" s="13" t="s">
        <v>94</v>
      </c>
      <c r="C17" s="13" t="s">
        <v>40</v>
      </c>
      <c r="D17" s="14">
        <v>34.450000000000003</v>
      </c>
      <c r="E17" s="14">
        <v>607.4</v>
      </c>
      <c r="F17" s="14">
        <v>56.4</v>
      </c>
      <c r="G17" s="14">
        <v>0</v>
      </c>
      <c r="H17" s="14">
        <v>0</v>
      </c>
      <c r="I17" s="14">
        <v>0</v>
      </c>
      <c r="J17" s="14">
        <v>0</v>
      </c>
      <c r="K17" s="14">
        <v>698.25</v>
      </c>
      <c r="L17" s="1">
        <f t="shared" si="0"/>
        <v>4.9337629788757616E-2</v>
      </c>
      <c r="M17" s="13" t="s">
        <v>94</v>
      </c>
      <c r="N17" s="13" t="s">
        <v>40</v>
      </c>
    </row>
    <row r="18" spans="1:14" x14ac:dyDescent="0.25">
      <c r="A18" s="13" t="s">
        <v>125</v>
      </c>
      <c r="B18" s="13" t="s">
        <v>95</v>
      </c>
      <c r="C18" s="13" t="s">
        <v>41</v>
      </c>
      <c r="D18" s="14">
        <v>39.24</v>
      </c>
      <c r="E18" s="14">
        <v>966.85</v>
      </c>
      <c r="F18" s="14">
        <v>101.85</v>
      </c>
      <c r="G18" s="14">
        <v>0</v>
      </c>
      <c r="H18" s="14">
        <v>0</v>
      </c>
      <c r="I18" s="14">
        <v>0</v>
      </c>
      <c r="J18" s="14">
        <v>0</v>
      </c>
      <c r="K18" s="14">
        <v>1107.94</v>
      </c>
      <c r="L18" s="1">
        <f t="shared" si="0"/>
        <v>3.5417080347311225E-2</v>
      </c>
      <c r="M18" s="13" t="s">
        <v>95</v>
      </c>
      <c r="N18" s="13" t="s">
        <v>41</v>
      </c>
    </row>
    <row r="19" spans="1:14" x14ac:dyDescent="0.25">
      <c r="A19" s="13" t="s">
        <v>125</v>
      </c>
      <c r="B19" s="13" t="s">
        <v>96</v>
      </c>
      <c r="C19" s="13" t="s">
        <v>32</v>
      </c>
      <c r="D19" s="14">
        <v>45.95</v>
      </c>
      <c r="E19" s="14">
        <v>635.27</v>
      </c>
      <c r="F19" s="14">
        <v>59.7</v>
      </c>
      <c r="G19" s="14">
        <v>0</v>
      </c>
      <c r="H19" s="14">
        <v>0</v>
      </c>
      <c r="I19" s="14">
        <v>0</v>
      </c>
      <c r="J19" s="14">
        <v>0</v>
      </c>
      <c r="K19" s="14">
        <v>740.92</v>
      </c>
      <c r="L19" s="1">
        <f t="shared" si="0"/>
        <v>6.2017491766992394E-2</v>
      </c>
      <c r="M19" s="13" t="s">
        <v>96</v>
      </c>
      <c r="N19" s="13" t="s">
        <v>32</v>
      </c>
    </row>
    <row r="20" spans="1:14" x14ac:dyDescent="0.25">
      <c r="A20" s="13" t="s">
        <v>125</v>
      </c>
      <c r="B20" s="13" t="s">
        <v>97</v>
      </c>
      <c r="C20" s="13" t="s">
        <v>42</v>
      </c>
      <c r="D20" s="14">
        <v>31.58</v>
      </c>
      <c r="E20" s="14">
        <v>711.72</v>
      </c>
      <c r="F20" s="14">
        <v>43.43</v>
      </c>
      <c r="G20" s="14">
        <v>0</v>
      </c>
      <c r="H20" s="14">
        <v>0</v>
      </c>
      <c r="I20" s="14">
        <v>0</v>
      </c>
      <c r="J20" s="14">
        <v>0</v>
      </c>
      <c r="K20" s="14">
        <v>786.73</v>
      </c>
      <c r="L20" s="1">
        <f t="shared" si="0"/>
        <v>4.0140836119126E-2</v>
      </c>
      <c r="M20" s="13" t="s">
        <v>97</v>
      </c>
      <c r="N20" s="13" t="s">
        <v>42</v>
      </c>
    </row>
    <row r="21" spans="1:14" x14ac:dyDescent="0.25">
      <c r="A21" s="13" t="s">
        <v>125</v>
      </c>
      <c r="B21" s="13" t="s">
        <v>98</v>
      </c>
      <c r="C21" s="13" t="s">
        <v>61</v>
      </c>
      <c r="D21" s="14">
        <v>0</v>
      </c>
      <c r="E21" s="14">
        <v>290.27</v>
      </c>
      <c r="F21" s="14">
        <v>14.3</v>
      </c>
      <c r="G21" s="14">
        <v>0</v>
      </c>
      <c r="H21" s="14">
        <v>0</v>
      </c>
      <c r="I21" s="14">
        <v>0</v>
      </c>
      <c r="J21" s="14">
        <v>0</v>
      </c>
      <c r="K21" s="14">
        <v>304.57</v>
      </c>
      <c r="L21" s="1">
        <f t="shared" si="0"/>
        <v>0</v>
      </c>
      <c r="M21" s="13" t="s">
        <v>98</v>
      </c>
      <c r="N21" s="13" t="s">
        <v>61</v>
      </c>
    </row>
    <row r="22" spans="1:14" x14ac:dyDescent="0.25">
      <c r="A22" s="13" t="s">
        <v>125</v>
      </c>
      <c r="B22" s="13" t="s">
        <v>99</v>
      </c>
      <c r="C22" s="13" t="s">
        <v>43</v>
      </c>
      <c r="D22" s="14">
        <v>46.1</v>
      </c>
      <c r="E22" s="14">
        <v>1214.44</v>
      </c>
      <c r="F22" s="14">
        <v>56.95</v>
      </c>
      <c r="G22" s="14">
        <v>0</v>
      </c>
      <c r="H22" s="14">
        <v>0</v>
      </c>
      <c r="I22" s="14">
        <v>0</v>
      </c>
      <c r="J22" s="14">
        <v>0</v>
      </c>
      <c r="K22" s="14">
        <v>1317.49</v>
      </c>
      <c r="L22" s="1">
        <f t="shared" si="0"/>
        <v>3.4990777918617981E-2</v>
      </c>
      <c r="M22" s="13" t="s">
        <v>99</v>
      </c>
      <c r="N22" s="13" t="s">
        <v>43</v>
      </c>
    </row>
    <row r="23" spans="1:14" x14ac:dyDescent="0.25">
      <c r="A23" s="13" t="s">
        <v>125</v>
      </c>
      <c r="B23" s="13" t="s">
        <v>100</v>
      </c>
      <c r="C23" s="13" t="s">
        <v>44</v>
      </c>
      <c r="D23" s="14">
        <v>21.65</v>
      </c>
      <c r="E23" s="14">
        <v>641.79999999999995</v>
      </c>
      <c r="F23" s="14">
        <v>39.619999999999997</v>
      </c>
      <c r="G23" s="14">
        <v>0</v>
      </c>
      <c r="H23" s="14">
        <v>0</v>
      </c>
      <c r="I23" s="14">
        <v>0</v>
      </c>
      <c r="J23" s="14">
        <v>0</v>
      </c>
      <c r="K23" s="14">
        <v>703.07</v>
      </c>
      <c r="L23" s="1">
        <f t="shared" si="0"/>
        <v>3.0793519848663714E-2</v>
      </c>
      <c r="M23" s="13" t="s">
        <v>100</v>
      </c>
      <c r="N23" s="13" t="s">
        <v>44</v>
      </c>
    </row>
    <row r="24" spans="1:14" x14ac:dyDescent="0.25">
      <c r="A24" s="13" t="s">
        <v>125</v>
      </c>
      <c r="B24" s="13" t="s">
        <v>101</v>
      </c>
      <c r="C24" s="13" t="s">
        <v>35</v>
      </c>
      <c r="D24" s="14">
        <v>10.65</v>
      </c>
      <c r="E24" s="14">
        <v>279.95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290.60000000000002</v>
      </c>
      <c r="L24" s="1">
        <f t="shared" si="0"/>
        <v>3.6648313833448035E-2</v>
      </c>
      <c r="M24" s="13" t="s">
        <v>101</v>
      </c>
      <c r="N24" s="13" t="s">
        <v>35</v>
      </c>
    </row>
    <row r="25" spans="1:14" x14ac:dyDescent="0.25">
      <c r="A25" s="13" t="s">
        <v>125</v>
      </c>
      <c r="B25" s="13" t="s">
        <v>102</v>
      </c>
      <c r="C25" s="13" t="s">
        <v>45</v>
      </c>
      <c r="D25" s="14">
        <v>0</v>
      </c>
      <c r="E25" s="14">
        <v>178.4</v>
      </c>
      <c r="F25" s="14">
        <v>6</v>
      </c>
      <c r="G25" s="14">
        <v>0</v>
      </c>
      <c r="H25" s="14">
        <v>0</v>
      </c>
      <c r="I25" s="14">
        <v>0</v>
      </c>
      <c r="J25" s="14">
        <v>0</v>
      </c>
      <c r="K25" s="14">
        <v>184.4</v>
      </c>
      <c r="L25" s="1">
        <f t="shared" si="0"/>
        <v>0</v>
      </c>
      <c r="M25" s="13" t="s">
        <v>102</v>
      </c>
      <c r="N25" s="13" t="s">
        <v>45</v>
      </c>
    </row>
    <row r="26" spans="1:14" x14ac:dyDescent="0.25">
      <c r="A26" s="13" t="s">
        <v>125</v>
      </c>
      <c r="B26" s="13" t="s">
        <v>103</v>
      </c>
      <c r="C26" s="13" t="s">
        <v>29</v>
      </c>
      <c r="D26" s="14">
        <v>66.650000000000006</v>
      </c>
      <c r="E26" s="14">
        <v>594.27</v>
      </c>
      <c r="F26" s="14">
        <v>12</v>
      </c>
      <c r="G26" s="14">
        <v>0</v>
      </c>
      <c r="H26" s="14">
        <v>0</v>
      </c>
      <c r="I26" s="14">
        <v>0</v>
      </c>
      <c r="J26" s="14">
        <v>0</v>
      </c>
      <c r="K26" s="14">
        <v>672.92</v>
      </c>
      <c r="L26" s="1">
        <f t="shared" si="0"/>
        <v>9.904594899839507E-2</v>
      </c>
      <c r="M26" s="13" t="s">
        <v>103</v>
      </c>
      <c r="N26" s="13" t="s">
        <v>29</v>
      </c>
    </row>
    <row r="27" spans="1:14" x14ac:dyDescent="0.25">
      <c r="A27" s="13" t="s">
        <v>125</v>
      </c>
      <c r="B27" s="13" t="s">
        <v>104</v>
      </c>
      <c r="C27" s="13" t="s">
        <v>30</v>
      </c>
      <c r="D27" s="14">
        <v>83.88</v>
      </c>
      <c r="E27" s="14">
        <v>563.23</v>
      </c>
      <c r="F27" s="14">
        <v>69.2</v>
      </c>
      <c r="G27" s="14">
        <v>0</v>
      </c>
      <c r="H27" s="14">
        <v>0</v>
      </c>
      <c r="I27" s="14">
        <v>0</v>
      </c>
      <c r="J27" s="14">
        <v>0</v>
      </c>
      <c r="K27" s="14">
        <v>728.81</v>
      </c>
      <c r="L27" s="1">
        <f t="shared" si="0"/>
        <v>0.1150917248665633</v>
      </c>
      <c r="M27" s="13" t="s">
        <v>104</v>
      </c>
      <c r="N27" s="13" t="s">
        <v>30</v>
      </c>
    </row>
    <row r="28" spans="1:14" x14ac:dyDescent="0.25">
      <c r="A28" s="13" t="s">
        <v>125</v>
      </c>
      <c r="B28" s="13" t="s">
        <v>105</v>
      </c>
      <c r="C28" s="13" t="s">
        <v>31</v>
      </c>
      <c r="D28" s="14">
        <v>67.25</v>
      </c>
      <c r="E28" s="14">
        <v>512.9</v>
      </c>
      <c r="F28" s="14">
        <v>88</v>
      </c>
      <c r="G28" s="14">
        <v>0</v>
      </c>
      <c r="H28" s="14">
        <v>0</v>
      </c>
      <c r="I28" s="14">
        <v>0</v>
      </c>
      <c r="J28" s="14">
        <v>0</v>
      </c>
      <c r="K28" s="14">
        <v>668.15</v>
      </c>
      <c r="L28" s="1">
        <f t="shared" si="0"/>
        <v>0.1006510514106114</v>
      </c>
      <c r="M28" s="13" t="s">
        <v>105</v>
      </c>
      <c r="N28" s="13" t="s">
        <v>31</v>
      </c>
    </row>
    <row r="29" spans="1:14" x14ac:dyDescent="0.25">
      <c r="A29" s="13" t="s">
        <v>125</v>
      </c>
      <c r="B29" s="13" t="s">
        <v>106</v>
      </c>
      <c r="C29" s="13" t="s">
        <v>33</v>
      </c>
      <c r="D29" s="14">
        <v>57.4</v>
      </c>
      <c r="E29" s="14">
        <v>803.39</v>
      </c>
      <c r="F29" s="14">
        <v>96.84</v>
      </c>
      <c r="G29" s="14">
        <v>0</v>
      </c>
      <c r="H29" s="14">
        <v>0</v>
      </c>
      <c r="I29" s="14">
        <v>0</v>
      </c>
      <c r="J29" s="14">
        <v>0</v>
      </c>
      <c r="K29" s="14">
        <v>957.63</v>
      </c>
      <c r="L29" s="1">
        <f t="shared" si="0"/>
        <v>5.9939642659482262E-2</v>
      </c>
      <c r="M29" s="13" t="s">
        <v>106</v>
      </c>
      <c r="N29" s="13" t="s">
        <v>33</v>
      </c>
    </row>
    <row r="30" spans="1:14" x14ac:dyDescent="0.25">
      <c r="A30" s="13" t="s">
        <v>125</v>
      </c>
      <c r="B30" s="13" t="s">
        <v>107</v>
      </c>
      <c r="C30" s="13" t="s">
        <v>38</v>
      </c>
      <c r="D30" s="14">
        <v>87.86</v>
      </c>
      <c r="E30" s="14">
        <v>864.3</v>
      </c>
      <c r="F30" s="14">
        <v>95.1</v>
      </c>
      <c r="G30" s="14">
        <v>0</v>
      </c>
      <c r="H30" s="14">
        <v>0</v>
      </c>
      <c r="I30" s="14">
        <v>0</v>
      </c>
      <c r="J30" s="14">
        <v>0</v>
      </c>
      <c r="K30" s="14">
        <v>1047.26</v>
      </c>
      <c r="L30" s="1">
        <f t="shared" si="0"/>
        <v>8.3895116780933102E-2</v>
      </c>
      <c r="M30" s="13" t="s">
        <v>107</v>
      </c>
      <c r="N30" s="13" t="s">
        <v>38</v>
      </c>
    </row>
    <row r="31" spans="1:14" x14ac:dyDescent="0.25">
      <c r="A31" s="13" t="s">
        <v>125</v>
      </c>
      <c r="B31" s="13" t="s">
        <v>108</v>
      </c>
      <c r="C31" s="13" t="s">
        <v>34</v>
      </c>
      <c r="D31" s="14">
        <v>90.15</v>
      </c>
      <c r="E31" s="14">
        <v>206.9</v>
      </c>
      <c r="F31" s="14">
        <v>440.99</v>
      </c>
      <c r="G31" s="14">
        <v>144</v>
      </c>
      <c r="H31" s="14">
        <v>21</v>
      </c>
      <c r="I31" s="14">
        <v>162.66999999999999</v>
      </c>
      <c r="J31" s="14">
        <v>0</v>
      </c>
      <c r="K31" s="14">
        <v>1065.71</v>
      </c>
      <c r="L31" s="1">
        <f t="shared" si="0"/>
        <v>8.459149299528014E-2</v>
      </c>
      <c r="M31" s="13" t="s">
        <v>108</v>
      </c>
      <c r="N31" s="13" t="s">
        <v>34</v>
      </c>
    </row>
    <row r="32" spans="1:14" x14ac:dyDescent="0.25">
      <c r="A32" s="13" t="s">
        <v>125</v>
      </c>
      <c r="B32" s="13" t="s">
        <v>109</v>
      </c>
      <c r="C32" s="13" t="s">
        <v>46</v>
      </c>
      <c r="D32" s="14">
        <v>8.85</v>
      </c>
      <c r="E32" s="14">
        <v>431.15</v>
      </c>
      <c r="F32" s="14">
        <v>109.7</v>
      </c>
      <c r="G32" s="14">
        <v>0</v>
      </c>
      <c r="H32" s="14">
        <v>0</v>
      </c>
      <c r="I32" s="14">
        <v>0</v>
      </c>
      <c r="J32" s="14">
        <v>0</v>
      </c>
      <c r="K32" s="14">
        <v>549.70000000000005</v>
      </c>
      <c r="L32" s="1">
        <f t="shared" si="0"/>
        <v>1.6099690740403856E-2</v>
      </c>
      <c r="M32" s="13" t="s">
        <v>109</v>
      </c>
      <c r="N32" s="13" t="s">
        <v>46</v>
      </c>
    </row>
    <row r="33" spans="1:14" x14ac:dyDescent="0.25">
      <c r="A33" s="13" t="s">
        <v>125</v>
      </c>
      <c r="B33" s="13" t="s">
        <v>110</v>
      </c>
      <c r="C33" s="13" t="s">
        <v>47</v>
      </c>
      <c r="D33" s="14">
        <v>156.9</v>
      </c>
      <c r="E33" s="14">
        <v>1162.8</v>
      </c>
      <c r="F33" s="14">
        <v>144.65</v>
      </c>
      <c r="G33" s="14">
        <v>0</v>
      </c>
      <c r="H33" s="14">
        <v>0</v>
      </c>
      <c r="I33" s="14">
        <v>0</v>
      </c>
      <c r="J33" s="14">
        <v>0</v>
      </c>
      <c r="K33" s="14">
        <v>1464.35</v>
      </c>
      <c r="L33" s="1">
        <f t="shared" si="0"/>
        <v>0.10714651551883089</v>
      </c>
      <c r="M33" s="13" t="s">
        <v>110</v>
      </c>
      <c r="N33" s="13" t="s">
        <v>47</v>
      </c>
    </row>
    <row r="34" spans="1:14" x14ac:dyDescent="0.25">
      <c r="A34" s="13" t="s">
        <v>125</v>
      </c>
      <c r="B34" s="13" t="s">
        <v>111</v>
      </c>
      <c r="C34" s="13" t="s">
        <v>48</v>
      </c>
      <c r="D34" s="14">
        <v>56.61</v>
      </c>
      <c r="E34" s="14">
        <v>599.1</v>
      </c>
      <c r="F34" s="14">
        <v>69.14</v>
      </c>
      <c r="G34" s="14">
        <v>0</v>
      </c>
      <c r="H34" s="14">
        <v>0</v>
      </c>
      <c r="I34" s="14">
        <v>0</v>
      </c>
      <c r="J34" s="14">
        <v>0</v>
      </c>
      <c r="K34" s="14">
        <v>724.85</v>
      </c>
      <c r="L34" s="1">
        <f t="shared" si="0"/>
        <v>7.8098917017313918E-2</v>
      </c>
      <c r="M34" s="13" t="s">
        <v>111</v>
      </c>
      <c r="N34" s="13" t="s">
        <v>48</v>
      </c>
    </row>
    <row r="35" spans="1:14" x14ac:dyDescent="0.25">
      <c r="A35" s="13" t="s">
        <v>125</v>
      </c>
      <c r="B35" s="13" t="s">
        <v>112</v>
      </c>
      <c r="C35" s="13" t="s">
        <v>49</v>
      </c>
      <c r="D35" s="14">
        <v>114.43</v>
      </c>
      <c r="E35" s="14">
        <v>1226.5999999999999</v>
      </c>
      <c r="F35" s="14">
        <v>223.7</v>
      </c>
      <c r="G35" s="14">
        <v>0</v>
      </c>
      <c r="H35" s="14">
        <v>0</v>
      </c>
      <c r="I35" s="14">
        <v>0</v>
      </c>
      <c r="J35" s="14">
        <v>0</v>
      </c>
      <c r="K35" s="14">
        <v>1564.73</v>
      </c>
      <c r="L35" s="1">
        <f t="shared" si="0"/>
        <v>7.3130827682731214E-2</v>
      </c>
      <c r="M35" s="13" t="s">
        <v>112</v>
      </c>
      <c r="N35" s="13" t="s">
        <v>49</v>
      </c>
    </row>
    <row r="36" spans="1:14" x14ac:dyDescent="0.25">
      <c r="A36" s="13" t="s">
        <v>125</v>
      </c>
      <c r="B36" s="13" t="s">
        <v>113</v>
      </c>
      <c r="C36" s="13" t="s">
        <v>50</v>
      </c>
      <c r="D36" s="14">
        <v>57</v>
      </c>
      <c r="E36" s="14">
        <v>665.13</v>
      </c>
      <c r="F36" s="14">
        <v>12</v>
      </c>
      <c r="G36" s="14">
        <v>0</v>
      </c>
      <c r="H36" s="14">
        <v>0</v>
      </c>
      <c r="I36" s="14">
        <v>0</v>
      </c>
      <c r="J36" s="14">
        <v>0</v>
      </c>
      <c r="K36" s="14">
        <v>734.13</v>
      </c>
      <c r="L36" s="1">
        <f t="shared" si="0"/>
        <v>7.7642924277716477E-2</v>
      </c>
      <c r="M36" s="13" t="s">
        <v>113</v>
      </c>
      <c r="N36" s="13" t="s">
        <v>50</v>
      </c>
    </row>
    <row r="37" spans="1:14" x14ac:dyDescent="0.25">
      <c r="A37" s="13" t="s">
        <v>125</v>
      </c>
      <c r="B37" s="13" t="s">
        <v>114</v>
      </c>
      <c r="C37" s="13" t="s">
        <v>51</v>
      </c>
      <c r="D37" s="14">
        <v>25.06</v>
      </c>
      <c r="E37" s="14">
        <v>238.44</v>
      </c>
      <c r="F37" s="14">
        <v>14.2</v>
      </c>
      <c r="G37" s="14">
        <v>0</v>
      </c>
      <c r="H37" s="14">
        <v>0</v>
      </c>
      <c r="I37" s="14">
        <v>0</v>
      </c>
      <c r="J37" s="14">
        <v>0</v>
      </c>
      <c r="K37" s="14">
        <v>277.7</v>
      </c>
      <c r="L37" s="1">
        <f t="shared" si="0"/>
        <v>9.0241267554915378E-2</v>
      </c>
      <c r="M37" s="13" t="s">
        <v>114</v>
      </c>
      <c r="N37" s="13" t="s">
        <v>51</v>
      </c>
    </row>
    <row r="38" spans="1:14" x14ac:dyDescent="0.25">
      <c r="A38" s="13" t="s">
        <v>125</v>
      </c>
      <c r="B38" s="13" t="s">
        <v>115</v>
      </c>
      <c r="C38" s="13" t="s">
        <v>57</v>
      </c>
      <c r="D38" s="14">
        <v>145.5</v>
      </c>
      <c r="E38" s="14">
        <v>916.45</v>
      </c>
      <c r="F38" s="14">
        <v>90.5</v>
      </c>
      <c r="G38" s="14">
        <v>0</v>
      </c>
      <c r="H38" s="14">
        <v>0</v>
      </c>
      <c r="I38" s="14">
        <v>0</v>
      </c>
      <c r="J38" s="14">
        <v>0</v>
      </c>
      <c r="K38" s="14">
        <v>1152.45</v>
      </c>
      <c r="L38" s="1">
        <f t="shared" si="0"/>
        <v>0.12625276584667447</v>
      </c>
      <c r="M38" s="13" t="s">
        <v>115</v>
      </c>
      <c r="N38" s="13" t="s">
        <v>57</v>
      </c>
    </row>
    <row r="39" spans="1:14" x14ac:dyDescent="0.25">
      <c r="A39" s="13" t="s">
        <v>125</v>
      </c>
      <c r="B39" s="13" t="s">
        <v>116</v>
      </c>
      <c r="C39" s="13" t="s">
        <v>64</v>
      </c>
      <c r="D39" s="14">
        <v>18.75</v>
      </c>
      <c r="E39" s="14">
        <v>369.7</v>
      </c>
      <c r="F39" s="14">
        <v>62.9</v>
      </c>
      <c r="G39" s="14">
        <v>0</v>
      </c>
      <c r="H39" s="14">
        <v>0</v>
      </c>
      <c r="I39" s="14">
        <v>0</v>
      </c>
      <c r="J39" s="14">
        <v>0</v>
      </c>
      <c r="K39" s="14">
        <v>451.35</v>
      </c>
      <c r="L39" s="1">
        <f t="shared" si="0"/>
        <v>4.1542040545031571E-2</v>
      </c>
      <c r="M39" s="13" t="s">
        <v>116</v>
      </c>
      <c r="N39" s="13" t="s">
        <v>64</v>
      </c>
    </row>
    <row r="40" spans="1:14" x14ac:dyDescent="0.25">
      <c r="A40" s="13" t="s">
        <v>125</v>
      </c>
      <c r="B40" s="13" t="s">
        <v>117</v>
      </c>
      <c r="C40" s="13" t="s">
        <v>52</v>
      </c>
      <c r="D40" s="14">
        <v>61.44</v>
      </c>
      <c r="E40" s="14">
        <v>314.63</v>
      </c>
      <c r="F40" s="14">
        <v>52.25</v>
      </c>
      <c r="G40" s="14">
        <v>0</v>
      </c>
      <c r="H40" s="14">
        <v>0</v>
      </c>
      <c r="I40" s="14">
        <v>0</v>
      </c>
      <c r="J40" s="14">
        <v>0</v>
      </c>
      <c r="K40" s="14">
        <v>428.32</v>
      </c>
      <c r="L40" s="1">
        <f t="shared" si="0"/>
        <v>0.14344415390362344</v>
      </c>
      <c r="M40" s="13" t="s">
        <v>117</v>
      </c>
      <c r="N40" s="13" t="s">
        <v>52</v>
      </c>
    </row>
    <row r="41" spans="1:14" x14ac:dyDescent="0.25">
      <c r="A41" s="13" t="s">
        <v>125</v>
      </c>
      <c r="B41" s="13" t="s">
        <v>118</v>
      </c>
      <c r="C41" s="13" t="s">
        <v>53</v>
      </c>
      <c r="D41" s="14">
        <v>171.45</v>
      </c>
      <c r="E41" s="14">
        <v>1464.97</v>
      </c>
      <c r="F41" s="14">
        <v>135</v>
      </c>
      <c r="G41" s="14">
        <v>0</v>
      </c>
      <c r="H41" s="14">
        <v>0</v>
      </c>
      <c r="I41" s="14">
        <v>0</v>
      </c>
      <c r="J41" s="14">
        <v>0</v>
      </c>
      <c r="K41" s="14">
        <v>1771.42</v>
      </c>
      <c r="L41" s="1">
        <f t="shared" si="0"/>
        <v>9.6786758645606333E-2</v>
      </c>
      <c r="M41" s="13" t="s">
        <v>118</v>
      </c>
      <c r="N41" s="13" t="s">
        <v>53</v>
      </c>
    </row>
    <row r="42" spans="1:14" x14ac:dyDescent="0.25">
      <c r="A42" s="13" t="s">
        <v>125</v>
      </c>
      <c r="B42" s="13" t="s">
        <v>119</v>
      </c>
      <c r="C42" s="13" t="s">
        <v>54</v>
      </c>
      <c r="D42" s="14">
        <v>19.05</v>
      </c>
      <c r="E42" s="14">
        <v>426.29</v>
      </c>
      <c r="F42" s="14">
        <v>27.5</v>
      </c>
      <c r="G42" s="14">
        <v>0</v>
      </c>
      <c r="H42" s="14">
        <v>0</v>
      </c>
      <c r="I42" s="14">
        <v>0</v>
      </c>
      <c r="J42" s="14">
        <v>0</v>
      </c>
      <c r="K42" s="14">
        <v>472.84</v>
      </c>
      <c r="L42" s="1">
        <f t="shared" si="0"/>
        <v>4.0288469672616532E-2</v>
      </c>
      <c r="M42" s="13" t="s">
        <v>119</v>
      </c>
      <c r="N42" s="13" t="s">
        <v>54</v>
      </c>
    </row>
    <row r="43" spans="1:14" x14ac:dyDescent="0.25">
      <c r="A43" s="13" t="s">
        <v>125</v>
      </c>
      <c r="B43" s="13" t="s">
        <v>120</v>
      </c>
      <c r="C43" s="13" t="s">
        <v>62</v>
      </c>
      <c r="D43" s="14">
        <v>33.700000000000003</v>
      </c>
      <c r="E43" s="14">
        <v>245.77</v>
      </c>
      <c r="F43" s="14">
        <v>65.319999999999993</v>
      </c>
      <c r="G43" s="14">
        <v>0</v>
      </c>
      <c r="H43" s="14">
        <v>0</v>
      </c>
      <c r="I43" s="14">
        <v>0</v>
      </c>
      <c r="J43" s="14">
        <v>0</v>
      </c>
      <c r="K43" s="14">
        <v>344.8</v>
      </c>
      <c r="L43" s="1">
        <f t="shared" si="0"/>
        <v>9.7737819025522046E-2</v>
      </c>
      <c r="M43" s="13" t="s">
        <v>120</v>
      </c>
      <c r="N43" s="13" t="s">
        <v>62</v>
      </c>
    </row>
    <row r="44" spans="1:14" x14ac:dyDescent="0.25">
      <c r="A44" s="13" t="s">
        <v>125</v>
      </c>
      <c r="B44" s="13" t="s">
        <v>121</v>
      </c>
      <c r="C44" s="13" t="s">
        <v>55</v>
      </c>
      <c r="D44" s="14">
        <v>45.43</v>
      </c>
      <c r="E44" s="14">
        <v>589.29999999999995</v>
      </c>
      <c r="F44" s="14">
        <v>33.5</v>
      </c>
      <c r="G44" s="14">
        <v>0</v>
      </c>
      <c r="H44" s="14">
        <v>0</v>
      </c>
      <c r="I44" s="14">
        <v>0</v>
      </c>
      <c r="J44" s="14">
        <v>0</v>
      </c>
      <c r="K44" s="14">
        <v>668.23</v>
      </c>
      <c r="L44" s="1">
        <f t="shared" si="0"/>
        <v>6.7985573829370122E-2</v>
      </c>
      <c r="M44" s="13" t="s">
        <v>121</v>
      </c>
      <c r="N44" s="13" t="s">
        <v>55</v>
      </c>
    </row>
    <row r="45" spans="1:14" x14ac:dyDescent="0.25">
      <c r="A45" s="13" t="s">
        <v>125</v>
      </c>
      <c r="B45" s="13" t="s">
        <v>122</v>
      </c>
      <c r="C45" s="13" t="s">
        <v>123</v>
      </c>
      <c r="D45" s="14">
        <v>0</v>
      </c>
      <c r="E45" s="14">
        <v>126.65</v>
      </c>
      <c r="F45" s="14">
        <v>22.3</v>
      </c>
      <c r="G45" s="14">
        <v>0</v>
      </c>
      <c r="H45" s="14">
        <v>0</v>
      </c>
      <c r="I45" s="14">
        <v>0</v>
      </c>
      <c r="J45" s="14">
        <v>0</v>
      </c>
      <c r="K45" s="14">
        <v>148.94999999999999</v>
      </c>
      <c r="L45" s="1">
        <f t="shared" si="0"/>
        <v>0</v>
      </c>
      <c r="M45" s="13" t="s">
        <v>122</v>
      </c>
      <c r="N45" s="13" t="s">
        <v>123</v>
      </c>
    </row>
    <row r="46" spans="1:14" x14ac:dyDescent="0.25">
      <c r="A46" t="s">
        <v>77</v>
      </c>
      <c r="B46">
        <f>COUNTA(B2:B45)</f>
        <v>44</v>
      </c>
      <c r="D46">
        <f t="shared" ref="D46:K46" si="2">SUM(D2:D45)</f>
        <v>1982.73</v>
      </c>
      <c r="E46">
        <f t="shared" si="2"/>
        <v>24863.8</v>
      </c>
      <c r="F46">
        <f t="shared" si="2"/>
        <v>2837.66</v>
      </c>
      <c r="G46">
        <f t="shared" si="2"/>
        <v>144</v>
      </c>
      <c r="H46">
        <f t="shared" si="2"/>
        <v>21</v>
      </c>
      <c r="I46">
        <f t="shared" si="2"/>
        <v>162.66999999999999</v>
      </c>
      <c r="J46">
        <f t="shared" si="2"/>
        <v>0</v>
      </c>
      <c r="K46">
        <f t="shared" si="2"/>
        <v>30024.389999999992</v>
      </c>
      <c r="L46" s="1">
        <f t="shared" si="0"/>
        <v>6.6037311665615869E-2</v>
      </c>
      <c r="M46">
        <f>COUNTA(M2:M45)</f>
        <v>44</v>
      </c>
      <c r="N46" s="1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zoomScale="70" zoomScaleNormal="70" workbookViewId="0">
      <selection activeCell="K46" sqref="K46"/>
    </sheetView>
  </sheetViews>
  <sheetFormatPr baseColWidth="10" defaultColWidth="11.42578125" defaultRowHeight="15" x14ac:dyDescent="0.25"/>
  <sheetData>
    <row r="1" spans="1:13" ht="25.5" x14ac:dyDescent="0.25">
      <c r="A1" s="16" t="s">
        <v>67</v>
      </c>
      <c r="B1" s="16" t="s">
        <v>68</v>
      </c>
      <c r="C1" s="16" t="s">
        <v>69</v>
      </c>
      <c r="D1" s="16" t="s">
        <v>70</v>
      </c>
      <c r="E1" s="16" t="s">
        <v>71</v>
      </c>
      <c r="F1" s="16" t="s">
        <v>72</v>
      </c>
      <c r="G1" s="16" t="s">
        <v>73</v>
      </c>
      <c r="H1" s="16" t="s">
        <v>74</v>
      </c>
      <c r="I1" s="16" t="s">
        <v>75</v>
      </c>
      <c r="J1" s="16" t="s">
        <v>76</v>
      </c>
      <c r="K1" s="16" t="s">
        <v>77</v>
      </c>
      <c r="L1" s="16" t="s">
        <v>124</v>
      </c>
    </row>
    <row r="2" spans="1:13" x14ac:dyDescent="0.25">
      <c r="A2" s="17" t="s">
        <v>127</v>
      </c>
      <c r="B2" s="17" t="s">
        <v>78</v>
      </c>
      <c r="C2" s="17" t="s">
        <v>23</v>
      </c>
      <c r="D2" s="14">
        <v>18.75</v>
      </c>
      <c r="E2" s="14">
        <v>533.59</v>
      </c>
      <c r="F2" s="14">
        <v>75.95</v>
      </c>
      <c r="G2" s="14">
        <v>0</v>
      </c>
      <c r="H2" s="14">
        <v>0</v>
      </c>
      <c r="I2" s="14">
        <v>0</v>
      </c>
      <c r="J2" s="14">
        <v>0</v>
      </c>
      <c r="K2" s="14">
        <v>628.29</v>
      </c>
      <c r="L2" s="18">
        <f>(D2/K2)*100</f>
        <v>2.9842906937879006</v>
      </c>
      <c r="M2" s="17" t="s">
        <v>23</v>
      </c>
    </row>
    <row r="3" spans="1:13" x14ac:dyDescent="0.25">
      <c r="A3" s="17" t="s">
        <v>127</v>
      </c>
      <c r="B3" s="17" t="s">
        <v>79</v>
      </c>
      <c r="C3" s="17" t="s">
        <v>24</v>
      </c>
      <c r="D3" s="14">
        <v>16.05</v>
      </c>
      <c r="E3" s="14">
        <v>164.04</v>
      </c>
      <c r="F3" s="14">
        <v>9.3000000000000007</v>
      </c>
      <c r="G3" s="14">
        <v>0</v>
      </c>
      <c r="H3" s="14">
        <v>0</v>
      </c>
      <c r="I3" s="14">
        <v>0</v>
      </c>
      <c r="J3" s="14">
        <v>0</v>
      </c>
      <c r="K3" s="14">
        <v>189.39</v>
      </c>
      <c r="L3" s="18">
        <f t="shared" ref="L3:L45" si="0">(D3/K3)*100</f>
        <v>8.4745762711864412</v>
      </c>
      <c r="M3" s="17" t="s">
        <v>24</v>
      </c>
    </row>
    <row r="4" spans="1:13" x14ac:dyDescent="0.25">
      <c r="A4" s="17" t="s">
        <v>127</v>
      </c>
      <c r="B4" s="17" t="s">
        <v>80</v>
      </c>
      <c r="C4" s="17" t="s">
        <v>25</v>
      </c>
      <c r="D4" s="14">
        <v>38.71</v>
      </c>
      <c r="E4" s="14">
        <v>229.3</v>
      </c>
      <c r="F4" s="14">
        <v>47.16</v>
      </c>
      <c r="G4" s="14">
        <v>0</v>
      </c>
      <c r="H4" s="14">
        <v>0</v>
      </c>
      <c r="I4" s="14">
        <v>0</v>
      </c>
      <c r="J4" s="14">
        <v>0</v>
      </c>
      <c r="K4" s="14">
        <v>315.17</v>
      </c>
      <c r="L4" s="18">
        <f t="shared" si="0"/>
        <v>12.282260367420756</v>
      </c>
      <c r="M4" s="17" t="s">
        <v>25</v>
      </c>
    </row>
    <row r="5" spans="1:13" x14ac:dyDescent="0.25">
      <c r="A5" s="17" t="s">
        <v>127</v>
      </c>
      <c r="B5" s="17" t="s">
        <v>81</v>
      </c>
      <c r="C5" s="17" t="s">
        <v>56</v>
      </c>
      <c r="D5" s="14">
        <v>47.2</v>
      </c>
      <c r="E5" s="14">
        <v>720.14</v>
      </c>
      <c r="F5" s="14">
        <v>19.5</v>
      </c>
      <c r="G5" s="14">
        <v>0</v>
      </c>
      <c r="H5" s="14">
        <v>0</v>
      </c>
      <c r="I5" s="14">
        <v>0</v>
      </c>
      <c r="J5" s="14">
        <v>0</v>
      </c>
      <c r="K5" s="14">
        <v>786.84</v>
      </c>
      <c r="L5" s="18">
        <f t="shared" si="0"/>
        <v>5.9986782573331299</v>
      </c>
      <c r="M5" s="17" t="s">
        <v>56</v>
      </c>
    </row>
    <row r="6" spans="1:13" x14ac:dyDescent="0.25">
      <c r="A6" s="17" t="s">
        <v>127</v>
      </c>
      <c r="B6" s="17" t="s">
        <v>82</v>
      </c>
      <c r="C6" s="17" t="s">
        <v>60</v>
      </c>
      <c r="D6" s="14">
        <v>37.299999999999997</v>
      </c>
      <c r="E6" s="14">
        <v>925.17</v>
      </c>
      <c r="F6" s="14">
        <v>81.25</v>
      </c>
      <c r="G6" s="14">
        <v>0</v>
      </c>
      <c r="H6" s="14">
        <v>0</v>
      </c>
      <c r="I6" s="14">
        <v>0</v>
      </c>
      <c r="J6" s="14">
        <v>0</v>
      </c>
      <c r="K6" s="14">
        <v>1043.72</v>
      </c>
      <c r="L6" s="18">
        <f t="shared" si="0"/>
        <v>3.5737554133292453</v>
      </c>
      <c r="M6" s="17" t="s">
        <v>60</v>
      </c>
    </row>
    <row r="7" spans="1:13" x14ac:dyDescent="0.25">
      <c r="A7" s="17" t="s">
        <v>127</v>
      </c>
      <c r="B7" s="17" t="s">
        <v>83</v>
      </c>
      <c r="C7" s="17" t="s">
        <v>58</v>
      </c>
      <c r="D7" s="14">
        <v>0</v>
      </c>
      <c r="E7" s="14">
        <v>379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379</v>
      </c>
      <c r="L7" s="18">
        <f t="shared" si="0"/>
        <v>0</v>
      </c>
      <c r="M7" s="17" t="s">
        <v>58</v>
      </c>
    </row>
    <row r="8" spans="1:13" x14ac:dyDescent="0.25">
      <c r="A8" s="17" t="s">
        <v>127</v>
      </c>
      <c r="B8" s="17" t="s">
        <v>84</v>
      </c>
      <c r="C8" s="17" t="s">
        <v>26</v>
      </c>
      <c r="D8" s="14">
        <v>81.099999999999994</v>
      </c>
      <c r="E8" s="14">
        <v>506.08</v>
      </c>
      <c r="F8" s="14">
        <v>93.7</v>
      </c>
      <c r="G8" s="14">
        <v>0</v>
      </c>
      <c r="H8" s="14">
        <v>0</v>
      </c>
      <c r="I8" s="14">
        <v>0</v>
      </c>
      <c r="J8" s="14">
        <v>0</v>
      </c>
      <c r="K8" s="14">
        <v>680.88</v>
      </c>
      <c r="L8" s="18">
        <f t="shared" si="0"/>
        <v>11.911056280108093</v>
      </c>
      <c r="M8" s="17" t="s">
        <v>26</v>
      </c>
    </row>
    <row r="9" spans="1:13" x14ac:dyDescent="0.25">
      <c r="A9" s="17" t="s">
        <v>127</v>
      </c>
      <c r="B9" s="17" t="s">
        <v>87</v>
      </c>
      <c r="C9" s="17" t="s">
        <v>27</v>
      </c>
      <c r="D9" s="14">
        <v>65.540000000000006</v>
      </c>
      <c r="E9" s="14">
        <v>847.98</v>
      </c>
      <c r="F9" s="14">
        <v>17.149999999999999</v>
      </c>
      <c r="G9" s="14">
        <v>0</v>
      </c>
      <c r="H9" s="14">
        <v>0</v>
      </c>
      <c r="I9" s="14">
        <v>0</v>
      </c>
      <c r="J9" s="14">
        <v>0</v>
      </c>
      <c r="K9" s="14">
        <v>930.67</v>
      </c>
      <c r="L9" s="18">
        <f t="shared" si="0"/>
        <v>7.042238387398327</v>
      </c>
      <c r="M9" s="17" t="s">
        <v>27</v>
      </c>
    </row>
    <row r="10" spans="1:13" x14ac:dyDescent="0.25">
      <c r="A10" s="17" t="s">
        <v>127</v>
      </c>
      <c r="B10" s="17" t="s">
        <v>88</v>
      </c>
      <c r="C10" s="17" t="s">
        <v>28</v>
      </c>
      <c r="D10" s="14">
        <v>121.15</v>
      </c>
      <c r="E10" s="14">
        <v>999.27</v>
      </c>
      <c r="F10" s="14">
        <v>65.7</v>
      </c>
      <c r="G10" s="14">
        <v>0</v>
      </c>
      <c r="H10" s="14">
        <v>0</v>
      </c>
      <c r="I10" s="14">
        <v>0</v>
      </c>
      <c r="J10" s="14">
        <v>0</v>
      </c>
      <c r="K10" s="14">
        <v>1186.1199999999999</v>
      </c>
      <c r="L10" s="18">
        <f t="shared" si="0"/>
        <v>10.213974977236706</v>
      </c>
      <c r="M10" s="17" t="s">
        <v>28</v>
      </c>
    </row>
    <row r="11" spans="1:13" x14ac:dyDescent="0.25">
      <c r="A11" s="17" t="s">
        <v>127</v>
      </c>
      <c r="B11" s="17" t="s">
        <v>89</v>
      </c>
      <c r="C11" s="17" t="s">
        <v>65</v>
      </c>
      <c r="D11" s="14">
        <v>14.45</v>
      </c>
      <c r="E11" s="14">
        <v>121.96</v>
      </c>
      <c r="F11" s="14">
        <v>88.15</v>
      </c>
      <c r="G11" s="14">
        <v>1.45</v>
      </c>
      <c r="H11" s="14">
        <v>0</v>
      </c>
      <c r="I11" s="14">
        <v>0</v>
      </c>
      <c r="J11" s="14">
        <v>0</v>
      </c>
      <c r="K11" s="14">
        <v>226.01</v>
      </c>
      <c r="L11" s="18">
        <f t="shared" si="0"/>
        <v>6.3935224105128086</v>
      </c>
      <c r="M11" s="17" t="s">
        <v>65</v>
      </c>
    </row>
    <row r="12" spans="1:13" x14ac:dyDescent="0.25">
      <c r="A12" s="17" t="s">
        <v>127</v>
      </c>
      <c r="B12" s="17" t="s">
        <v>90</v>
      </c>
      <c r="C12" s="17" t="s">
        <v>36</v>
      </c>
      <c r="D12" s="14">
        <v>22.85</v>
      </c>
      <c r="E12" s="14">
        <v>376.05</v>
      </c>
      <c r="F12" s="14">
        <v>9</v>
      </c>
      <c r="G12" s="14">
        <v>0</v>
      </c>
      <c r="H12" s="14">
        <v>0</v>
      </c>
      <c r="I12" s="14">
        <v>0</v>
      </c>
      <c r="J12" s="14">
        <v>0</v>
      </c>
      <c r="K12" s="14">
        <v>407.9</v>
      </c>
      <c r="L12" s="18">
        <f t="shared" si="0"/>
        <v>5.6018632017651395</v>
      </c>
      <c r="M12" s="17" t="s">
        <v>36</v>
      </c>
    </row>
    <row r="13" spans="1:13" x14ac:dyDescent="0.25">
      <c r="A13" s="17" t="s">
        <v>127</v>
      </c>
      <c r="B13" s="17" t="s">
        <v>91</v>
      </c>
      <c r="C13" s="17" t="s">
        <v>126</v>
      </c>
      <c r="D13" s="14">
        <v>11.55</v>
      </c>
      <c r="E13" s="14">
        <v>481.04</v>
      </c>
      <c r="F13" s="14">
        <v>9.3000000000000007</v>
      </c>
      <c r="G13" s="14">
        <v>0</v>
      </c>
      <c r="H13" s="14">
        <v>0</v>
      </c>
      <c r="I13" s="14">
        <v>0</v>
      </c>
      <c r="J13" s="14">
        <v>0</v>
      </c>
      <c r="K13" s="14">
        <v>501.89</v>
      </c>
      <c r="L13" s="18">
        <f t="shared" si="0"/>
        <v>2.301301081910379</v>
      </c>
      <c r="M13" s="17" t="s">
        <v>126</v>
      </c>
    </row>
    <row r="14" spans="1:13" x14ac:dyDescent="0.25">
      <c r="A14" s="17" t="s">
        <v>127</v>
      </c>
      <c r="B14" s="17" t="s">
        <v>92</v>
      </c>
      <c r="C14" s="17" t="s">
        <v>63</v>
      </c>
      <c r="D14" s="14">
        <v>33.83</v>
      </c>
      <c r="E14" s="14">
        <v>412.07</v>
      </c>
      <c r="F14" s="14">
        <v>50.98</v>
      </c>
      <c r="G14" s="14">
        <v>0</v>
      </c>
      <c r="H14" s="14">
        <v>0</v>
      </c>
      <c r="I14" s="14">
        <v>0</v>
      </c>
      <c r="J14" s="14">
        <v>0</v>
      </c>
      <c r="K14" s="14">
        <v>496.87</v>
      </c>
      <c r="L14" s="18">
        <f t="shared" si="0"/>
        <v>6.80862197355445</v>
      </c>
      <c r="M14" s="17" t="s">
        <v>63</v>
      </c>
    </row>
    <row r="15" spans="1:13" x14ac:dyDescent="0.25">
      <c r="A15" s="17" t="s">
        <v>127</v>
      </c>
      <c r="B15" s="17" t="s">
        <v>93</v>
      </c>
      <c r="C15" s="17" t="s">
        <v>39</v>
      </c>
      <c r="D15" s="14">
        <v>0</v>
      </c>
      <c r="E15" s="14">
        <v>110.8</v>
      </c>
      <c r="F15" s="14">
        <v>4.5</v>
      </c>
      <c r="G15" s="14">
        <v>0</v>
      </c>
      <c r="H15" s="14">
        <v>0</v>
      </c>
      <c r="I15" s="14">
        <v>0</v>
      </c>
      <c r="J15" s="14">
        <v>0</v>
      </c>
      <c r="K15" s="14">
        <v>115.3</v>
      </c>
      <c r="L15" s="18">
        <f t="shared" si="0"/>
        <v>0</v>
      </c>
      <c r="M15" s="17" t="s">
        <v>39</v>
      </c>
    </row>
    <row r="16" spans="1:13" x14ac:dyDescent="0.25">
      <c r="A16" s="17" t="s">
        <v>127</v>
      </c>
      <c r="B16" s="17" t="s">
        <v>94</v>
      </c>
      <c r="C16" s="17" t="s">
        <v>40</v>
      </c>
      <c r="D16" s="14">
        <v>52.45</v>
      </c>
      <c r="E16" s="14">
        <v>604.29999999999995</v>
      </c>
      <c r="F16" s="14">
        <v>61.7</v>
      </c>
      <c r="G16" s="14">
        <v>0</v>
      </c>
      <c r="H16" s="14">
        <v>0</v>
      </c>
      <c r="I16" s="14">
        <v>0</v>
      </c>
      <c r="J16" s="14">
        <v>0</v>
      </c>
      <c r="K16" s="14">
        <v>718.45</v>
      </c>
      <c r="L16" s="18">
        <f t="shared" si="0"/>
        <v>7.3004384438722241</v>
      </c>
      <c r="M16" s="17" t="s">
        <v>40</v>
      </c>
    </row>
    <row r="17" spans="1:13" x14ac:dyDescent="0.25">
      <c r="A17" s="17" t="s">
        <v>127</v>
      </c>
      <c r="B17" s="17" t="s">
        <v>95</v>
      </c>
      <c r="C17" s="17" t="s">
        <v>41</v>
      </c>
      <c r="D17" s="14">
        <v>45.49</v>
      </c>
      <c r="E17" s="14">
        <v>889.03</v>
      </c>
      <c r="F17" s="14">
        <v>106.55</v>
      </c>
      <c r="G17" s="14">
        <v>0</v>
      </c>
      <c r="H17" s="14">
        <v>0</v>
      </c>
      <c r="I17" s="14">
        <v>0</v>
      </c>
      <c r="J17" s="14">
        <v>0</v>
      </c>
      <c r="K17" s="14">
        <v>1041.07</v>
      </c>
      <c r="L17" s="18">
        <f t="shared" si="0"/>
        <v>4.3695428741583182</v>
      </c>
      <c r="M17" s="17" t="s">
        <v>41</v>
      </c>
    </row>
    <row r="18" spans="1:13" x14ac:dyDescent="0.25">
      <c r="A18" s="17" t="s">
        <v>127</v>
      </c>
      <c r="B18" s="17" t="s">
        <v>96</v>
      </c>
      <c r="C18" s="17" t="s">
        <v>32</v>
      </c>
      <c r="D18" s="14">
        <v>49.8</v>
      </c>
      <c r="E18" s="14">
        <v>616.15</v>
      </c>
      <c r="F18" s="14">
        <v>41.1</v>
      </c>
      <c r="G18" s="14">
        <v>0</v>
      </c>
      <c r="H18" s="14">
        <v>0</v>
      </c>
      <c r="I18" s="14">
        <v>0</v>
      </c>
      <c r="J18" s="14">
        <v>0</v>
      </c>
      <c r="K18" s="14">
        <v>707.05</v>
      </c>
      <c r="L18" s="18">
        <f t="shared" si="0"/>
        <v>7.0433491266529948</v>
      </c>
      <c r="M18" s="17" t="s">
        <v>32</v>
      </c>
    </row>
    <row r="19" spans="1:13" x14ac:dyDescent="0.25">
      <c r="A19" s="17" t="s">
        <v>127</v>
      </c>
      <c r="B19" s="17" t="s">
        <v>97</v>
      </c>
      <c r="C19" s="17" t="s">
        <v>42</v>
      </c>
      <c r="D19" s="14">
        <v>26.3</v>
      </c>
      <c r="E19" s="14">
        <v>744.14</v>
      </c>
      <c r="F19" s="14">
        <v>33.4</v>
      </c>
      <c r="G19" s="14">
        <v>0</v>
      </c>
      <c r="H19" s="14">
        <v>0</v>
      </c>
      <c r="I19" s="14">
        <v>0</v>
      </c>
      <c r="J19" s="14">
        <v>0</v>
      </c>
      <c r="K19" s="14">
        <v>803.84</v>
      </c>
      <c r="L19" s="18">
        <f t="shared" si="0"/>
        <v>3.2717953821656049</v>
      </c>
      <c r="M19" s="17" t="s">
        <v>42</v>
      </c>
    </row>
    <row r="20" spans="1:13" x14ac:dyDescent="0.25">
      <c r="A20" s="17" t="s">
        <v>127</v>
      </c>
      <c r="B20" s="17" t="s">
        <v>98</v>
      </c>
      <c r="C20" s="17" t="s">
        <v>61</v>
      </c>
      <c r="D20" s="14">
        <v>0</v>
      </c>
      <c r="E20" s="14">
        <v>319.87</v>
      </c>
      <c r="F20" s="14">
        <v>4.5</v>
      </c>
      <c r="G20" s="14">
        <v>0</v>
      </c>
      <c r="H20" s="14">
        <v>0</v>
      </c>
      <c r="I20" s="14">
        <v>0</v>
      </c>
      <c r="J20" s="14">
        <v>0</v>
      </c>
      <c r="K20" s="14">
        <v>324.37</v>
      </c>
      <c r="L20" s="18">
        <f t="shared" si="0"/>
        <v>0</v>
      </c>
      <c r="M20" s="17" t="s">
        <v>61</v>
      </c>
    </row>
    <row r="21" spans="1:13" x14ac:dyDescent="0.25">
      <c r="A21" s="17" t="s">
        <v>127</v>
      </c>
      <c r="B21" s="17" t="s">
        <v>99</v>
      </c>
      <c r="C21" s="17" t="s">
        <v>43</v>
      </c>
      <c r="D21" s="14">
        <v>47.6</v>
      </c>
      <c r="E21" s="14">
        <v>1180.8</v>
      </c>
      <c r="F21" s="14">
        <v>47.2</v>
      </c>
      <c r="G21" s="14">
        <v>0</v>
      </c>
      <c r="H21" s="14">
        <v>0</v>
      </c>
      <c r="I21" s="14">
        <v>0</v>
      </c>
      <c r="J21" s="14">
        <v>0</v>
      </c>
      <c r="K21" s="14">
        <v>1275.5999999999999</v>
      </c>
      <c r="L21" s="18">
        <f t="shared" si="0"/>
        <v>3.7315772969582945</v>
      </c>
      <c r="M21" s="17" t="s">
        <v>43</v>
      </c>
    </row>
    <row r="22" spans="1:13" x14ac:dyDescent="0.25">
      <c r="A22" s="17" t="s">
        <v>127</v>
      </c>
      <c r="B22" s="17" t="s">
        <v>100</v>
      </c>
      <c r="C22" s="17" t="s">
        <v>44</v>
      </c>
      <c r="D22" s="14">
        <v>27.8</v>
      </c>
      <c r="E22" s="14">
        <v>629.66999999999996</v>
      </c>
      <c r="F22" s="14">
        <v>34.89</v>
      </c>
      <c r="G22" s="14">
        <v>0</v>
      </c>
      <c r="H22" s="14">
        <v>0</v>
      </c>
      <c r="I22" s="14">
        <v>0</v>
      </c>
      <c r="J22" s="14">
        <v>0</v>
      </c>
      <c r="K22" s="14">
        <v>692.36</v>
      </c>
      <c r="L22" s="18">
        <f t="shared" si="0"/>
        <v>4.0152521809463284</v>
      </c>
      <c r="M22" s="17" t="s">
        <v>44</v>
      </c>
    </row>
    <row r="23" spans="1:13" x14ac:dyDescent="0.25">
      <c r="A23" s="17" t="s">
        <v>127</v>
      </c>
      <c r="B23" s="17" t="s">
        <v>101</v>
      </c>
      <c r="C23" s="17" t="s">
        <v>35</v>
      </c>
      <c r="D23" s="14">
        <v>11.8</v>
      </c>
      <c r="E23" s="14">
        <v>290.45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302.25</v>
      </c>
      <c r="L23" s="18">
        <f t="shared" si="0"/>
        <v>3.9040529363110013</v>
      </c>
      <c r="M23" s="17" t="s">
        <v>35</v>
      </c>
    </row>
    <row r="24" spans="1:13" x14ac:dyDescent="0.25">
      <c r="A24" s="17" t="s">
        <v>127</v>
      </c>
      <c r="B24" s="17" t="s">
        <v>102</v>
      </c>
      <c r="C24" s="17" t="s">
        <v>45</v>
      </c>
      <c r="D24" s="14">
        <v>0</v>
      </c>
      <c r="E24" s="14">
        <v>197.6</v>
      </c>
      <c r="F24" s="14">
        <v>6</v>
      </c>
      <c r="G24" s="14">
        <v>0</v>
      </c>
      <c r="H24" s="14">
        <v>0</v>
      </c>
      <c r="I24" s="14">
        <v>0</v>
      </c>
      <c r="J24" s="14">
        <v>0</v>
      </c>
      <c r="K24" s="14">
        <v>203.6</v>
      </c>
      <c r="L24" s="18">
        <f t="shared" si="0"/>
        <v>0</v>
      </c>
      <c r="M24" s="17" t="s">
        <v>45</v>
      </c>
    </row>
    <row r="25" spans="1:13" x14ac:dyDescent="0.25">
      <c r="A25" s="17" t="s">
        <v>127</v>
      </c>
      <c r="B25" s="17" t="s">
        <v>103</v>
      </c>
      <c r="C25" s="17" t="s">
        <v>29</v>
      </c>
      <c r="D25" s="14">
        <v>57.2</v>
      </c>
      <c r="E25" s="14">
        <v>570.86</v>
      </c>
      <c r="F25" s="14">
        <v>12</v>
      </c>
      <c r="G25" s="14">
        <v>0</v>
      </c>
      <c r="H25" s="14">
        <v>0</v>
      </c>
      <c r="I25" s="14">
        <v>0</v>
      </c>
      <c r="J25" s="14">
        <v>0</v>
      </c>
      <c r="K25" s="14">
        <v>640.05999999999995</v>
      </c>
      <c r="L25" s="18">
        <f t="shared" si="0"/>
        <v>8.9366621879198824</v>
      </c>
      <c r="M25" s="17" t="s">
        <v>29</v>
      </c>
    </row>
    <row r="26" spans="1:13" x14ac:dyDescent="0.25">
      <c r="A26" s="17" t="s">
        <v>127</v>
      </c>
      <c r="B26" s="17" t="s">
        <v>104</v>
      </c>
      <c r="C26" s="17" t="s">
        <v>30</v>
      </c>
      <c r="D26" s="14">
        <v>97.9</v>
      </c>
      <c r="E26" s="14">
        <v>584.46</v>
      </c>
      <c r="F26" s="14">
        <v>65.650000000000006</v>
      </c>
      <c r="G26" s="14">
        <v>0</v>
      </c>
      <c r="H26" s="14">
        <v>0</v>
      </c>
      <c r="I26" s="14">
        <v>0</v>
      </c>
      <c r="J26" s="14">
        <v>0</v>
      </c>
      <c r="K26" s="14">
        <v>748.01</v>
      </c>
      <c r="L26" s="18">
        <f t="shared" si="0"/>
        <v>13.088060320049197</v>
      </c>
      <c r="M26" s="17" t="s">
        <v>30</v>
      </c>
    </row>
    <row r="27" spans="1:13" x14ac:dyDescent="0.25">
      <c r="A27" s="17" t="s">
        <v>127</v>
      </c>
      <c r="B27" s="17" t="s">
        <v>105</v>
      </c>
      <c r="C27" s="17" t="s">
        <v>31</v>
      </c>
      <c r="D27" s="14">
        <v>80</v>
      </c>
      <c r="E27" s="14">
        <v>565.89</v>
      </c>
      <c r="F27" s="14">
        <v>96</v>
      </c>
      <c r="G27" s="14">
        <v>0</v>
      </c>
      <c r="H27" s="14">
        <v>0</v>
      </c>
      <c r="I27" s="14">
        <v>0</v>
      </c>
      <c r="J27" s="14">
        <v>0</v>
      </c>
      <c r="K27" s="14">
        <v>741.89</v>
      </c>
      <c r="L27" s="18">
        <f t="shared" si="0"/>
        <v>10.783269756972057</v>
      </c>
      <c r="M27" s="17" t="s">
        <v>31</v>
      </c>
    </row>
    <row r="28" spans="1:13" x14ac:dyDescent="0.25">
      <c r="A28" s="17" t="s">
        <v>127</v>
      </c>
      <c r="B28" s="17" t="s">
        <v>106</v>
      </c>
      <c r="C28" s="17" t="s">
        <v>33</v>
      </c>
      <c r="D28" s="14">
        <v>34.700000000000003</v>
      </c>
      <c r="E28" s="14">
        <v>847.78</v>
      </c>
      <c r="F28" s="14">
        <v>83.16</v>
      </c>
      <c r="G28" s="14">
        <v>0</v>
      </c>
      <c r="H28" s="14">
        <v>0</v>
      </c>
      <c r="I28" s="14">
        <v>0</v>
      </c>
      <c r="J28" s="14">
        <v>0</v>
      </c>
      <c r="K28" s="14">
        <v>965.64</v>
      </c>
      <c r="L28" s="18">
        <f t="shared" si="0"/>
        <v>3.5934716871712027</v>
      </c>
      <c r="M28" s="17" t="s">
        <v>33</v>
      </c>
    </row>
    <row r="29" spans="1:13" x14ac:dyDescent="0.25">
      <c r="A29" s="17" t="s">
        <v>127</v>
      </c>
      <c r="B29" s="17" t="s">
        <v>107</v>
      </c>
      <c r="C29" s="17" t="s">
        <v>38</v>
      </c>
      <c r="D29" s="14">
        <v>82.56</v>
      </c>
      <c r="E29" s="14">
        <v>893.45</v>
      </c>
      <c r="F29" s="14">
        <v>108.45</v>
      </c>
      <c r="G29" s="14">
        <v>0</v>
      </c>
      <c r="H29" s="14">
        <v>0</v>
      </c>
      <c r="I29" s="14">
        <v>0</v>
      </c>
      <c r="J29" s="14">
        <v>0</v>
      </c>
      <c r="K29" s="14">
        <v>1084.46</v>
      </c>
      <c r="L29" s="18">
        <f t="shared" si="0"/>
        <v>7.6130055511498806</v>
      </c>
      <c r="M29" s="17" t="s">
        <v>38</v>
      </c>
    </row>
    <row r="30" spans="1:13" x14ac:dyDescent="0.25">
      <c r="A30" s="17" t="s">
        <v>127</v>
      </c>
      <c r="B30" s="17" t="s">
        <v>108</v>
      </c>
      <c r="C30" s="17" t="s">
        <v>34</v>
      </c>
      <c r="D30" s="14">
        <v>92.25</v>
      </c>
      <c r="E30" s="14">
        <v>253.4</v>
      </c>
      <c r="F30" s="14">
        <v>434.27</v>
      </c>
      <c r="G30" s="14">
        <v>157.5</v>
      </c>
      <c r="H30" s="14">
        <v>21</v>
      </c>
      <c r="I30" s="14">
        <v>122.8</v>
      </c>
      <c r="J30" s="14">
        <v>0</v>
      </c>
      <c r="K30" s="14">
        <v>1081.22</v>
      </c>
      <c r="L30" s="18">
        <f t="shared" si="0"/>
        <v>8.5320286343204899</v>
      </c>
      <c r="M30" s="17" t="s">
        <v>34</v>
      </c>
    </row>
    <row r="31" spans="1:13" x14ac:dyDescent="0.25">
      <c r="A31" s="17" t="s">
        <v>127</v>
      </c>
      <c r="B31" s="17" t="s">
        <v>109</v>
      </c>
      <c r="C31" s="17" t="s">
        <v>46</v>
      </c>
      <c r="D31" s="14">
        <v>10.65</v>
      </c>
      <c r="E31" s="14">
        <v>420.1</v>
      </c>
      <c r="F31" s="14">
        <v>116.4</v>
      </c>
      <c r="G31" s="14">
        <v>0</v>
      </c>
      <c r="H31" s="14">
        <v>0</v>
      </c>
      <c r="I31" s="14">
        <v>0</v>
      </c>
      <c r="J31" s="14">
        <v>0</v>
      </c>
      <c r="K31" s="14">
        <v>547.15</v>
      </c>
      <c r="L31" s="18">
        <f t="shared" si="0"/>
        <v>1.9464497852508453</v>
      </c>
      <c r="M31" s="17" t="s">
        <v>46</v>
      </c>
    </row>
    <row r="32" spans="1:13" x14ac:dyDescent="0.25">
      <c r="A32" s="17" t="s">
        <v>127</v>
      </c>
      <c r="B32" s="17" t="s">
        <v>110</v>
      </c>
      <c r="C32" s="17" t="s">
        <v>47</v>
      </c>
      <c r="D32" s="14">
        <v>175.25</v>
      </c>
      <c r="E32" s="14">
        <v>1162.3</v>
      </c>
      <c r="F32" s="14">
        <v>156.6</v>
      </c>
      <c r="G32" s="14">
        <v>0</v>
      </c>
      <c r="H32" s="14">
        <v>0</v>
      </c>
      <c r="I32" s="14">
        <v>0</v>
      </c>
      <c r="J32" s="14">
        <v>0</v>
      </c>
      <c r="K32" s="14">
        <v>1494.15</v>
      </c>
      <c r="L32" s="18">
        <f t="shared" si="0"/>
        <v>11.729076732590435</v>
      </c>
      <c r="M32" s="17" t="s">
        <v>47</v>
      </c>
    </row>
    <row r="33" spans="1:13" x14ac:dyDescent="0.25">
      <c r="A33" s="17" t="s">
        <v>127</v>
      </c>
      <c r="B33" s="17" t="s">
        <v>111</v>
      </c>
      <c r="C33" s="17" t="s">
        <v>48</v>
      </c>
      <c r="D33" s="14">
        <v>59.61</v>
      </c>
      <c r="E33" s="14">
        <v>620.16</v>
      </c>
      <c r="F33" s="14">
        <v>56.34</v>
      </c>
      <c r="G33" s="14">
        <v>0</v>
      </c>
      <c r="H33" s="14">
        <v>0</v>
      </c>
      <c r="I33" s="14">
        <v>0</v>
      </c>
      <c r="J33" s="14">
        <v>0</v>
      </c>
      <c r="K33" s="14">
        <v>736.11</v>
      </c>
      <c r="L33" s="18">
        <f t="shared" si="0"/>
        <v>8.0979744875086599</v>
      </c>
      <c r="M33" s="17" t="s">
        <v>48</v>
      </c>
    </row>
    <row r="34" spans="1:13" x14ac:dyDescent="0.25">
      <c r="A34" s="17" t="s">
        <v>127</v>
      </c>
      <c r="B34" s="17" t="s">
        <v>112</v>
      </c>
      <c r="C34" s="17" t="s">
        <v>49</v>
      </c>
      <c r="D34" s="14">
        <v>142.80000000000001</v>
      </c>
      <c r="E34" s="14">
        <v>1207.1500000000001</v>
      </c>
      <c r="F34" s="14">
        <v>234.9</v>
      </c>
      <c r="G34" s="14">
        <v>0</v>
      </c>
      <c r="H34" s="14">
        <v>0</v>
      </c>
      <c r="I34" s="14">
        <v>0</v>
      </c>
      <c r="J34" s="14">
        <v>0</v>
      </c>
      <c r="K34" s="14">
        <v>1584.85</v>
      </c>
      <c r="L34" s="18">
        <f t="shared" si="0"/>
        <v>9.0103164337318997</v>
      </c>
      <c r="M34" s="17" t="s">
        <v>49</v>
      </c>
    </row>
    <row r="35" spans="1:13" x14ac:dyDescent="0.25">
      <c r="A35" s="17" t="s">
        <v>127</v>
      </c>
      <c r="B35" s="17" t="s">
        <v>113</v>
      </c>
      <c r="C35" s="17" t="s">
        <v>50</v>
      </c>
      <c r="D35" s="14">
        <v>57</v>
      </c>
      <c r="E35" s="14">
        <v>632.21</v>
      </c>
      <c r="F35" s="14">
        <v>12</v>
      </c>
      <c r="G35" s="14">
        <v>0</v>
      </c>
      <c r="H35" s="14">
        <v>0</v>
      </c>
      <c r="I35" s="14">
        <v>0</v>
      </c>
      <c r="J35" s="14">
        <v>0</v>
      </c>
      <c r="K35" s="14">
        <v>701.21</v>
      </c>
      <c r="L35" s="18">
        <f t="shared" si="0"/>
        <v>8.128805921193365</v>
      </c>
      <c r="M35" s="17" t="s">
        <v>50</v>
      </c>
    </row>
    <row r="36" spans="1:13" x14ac:dyDescent="0.25">
      <c r="A36" s="17" t="s">
        <v>127</v>
      </c>
      <c r="B36" s="17" t="s">
        <v>114</v>
      </c>
      <c r="C36" s="17" t="s">
        <v>51</v>
      </c>
      <c r="D36" s="14">
        <v>26.86</v>
      </c>
      <c r="E36" s="14">
        <v>246.35</v>
      </c>
      <c r="F36" s="14">
        <v>17.399999999999999</v>
      </c>
      <c r="G36" s="14">
        <v>0</v>
      </c>
      <c r="H36" s="14">
        <v>0</v>
      </c>
      <c r="I36" s="14">
        <v>0</v>
      </c>
      <c r="J36" s="14">
        <v>0</v>
      </c>
      <c r="K36" s="14">
        <v>290.61</v>
      </c>
      <c r="L36" s="18">
        <f t="shared" si="0"/>
        <v>9.2426275764770658</v>
      </c>
      <c r="M36" s="17" t="s">
        <v>51</v>
      </c>
    </row>
    <row r="37" spans="1:13" x14ac:dyDescent="0.25">
      <c r="A37" s="17" t="s">
        <v>127</v>
      </c>
      <c r="B37" s="17" t="s">
        <v>115</v>
      </c>
      <c r="C37" s="17" t="s">
        <v>57</v>
      </c>
      <c r="D37" s="14">
        <v>145</v>
      </c>
      <c r="E37" s="14">
        <v>886.31</v>
      </c>
      <c r="F37" s="14">
        <v>99.5</v>
      </c>
      <c r="G37" s="14">
        <v>0</v>
      </c>
      <c r="H37" s="14">
        <v>0</v>
      </c>
      <c r="I37" s="14">
        <v>0</v>
      </c>
      <c r="J37" s="14">
        <v>0</v>
      </c>
      <c r="K37" s="14">
        <v>1130.81</v>
      </c>
      <c r="L37" s="18">
        <f t="shared" si="0"/>
        <v>12.822666937858704</v>
      </c>
      <c r="M37" s="17" t="s">
        <v>57</v>
      </c>
    </row>
    <row r="38" spans="1:13" x14ac:dyDescent="0.25">
      <c r="A38" s="17" t="s">
        <v>127</v>
      </c>
      <c r="B38" s="17" t="s">
        <v>116</v>
      </c>
      <c r="C38" s="17" t="s">
        <v>64</v>
      </c>
      <c r="D38" s="14">
        <v>21.6</v>
      </c>
      <c r="E38" s="14">
        <v>405.9</v>
      </c>
      <c r="F38" s="14">
        <v>71.349999999999994</v>
      </c>
      <c r="G38" s="14">
        <v>0</v>
      </c>
      <c r="H38" s="14">
        <v>0</v>
      </c>
      <c r="I38" s="14">
        <v>0</v>
      </c>
      <c r="J38" s="14">
        <v>0</v>
      </c>
      <c r="K38" s="14">
        <v>498.85</v>
      </c>
      <c r="L38" s="18">
        <f t="shared" si="0"/>
        <v>4.3299589054826102</v>
      </c>
      <c r="M38" s="17" t="s">
        <v>64</v>
      </c>
    </row>
    <row r="39" spans="1:13" x14ac:dyDescent="0.25">
      <c r="A39" s="17" t="s">
        <v>127</v>
      </c>
      <c r="B39" s="17" t="s">
        <v>117</v>
      </c>
      <c r="C39" s="17" t="s">
        <v>52</v>
      </c>
      <c r="D39" s="14">
        <v>66.099999999999994</v>
      </c>
      <c r="E39" s="14">
        <v>329.79</v>
      </c>
      <c r="F39" s="14">
        <v>52.45</v>
      </c>
      <c r="G39" s="14">
        <v>0</v>
      </c>
      <c r="H39" s="14">
        <v>0</v>
      </c>
      <c r="I39" s="14">
        <v>0</v>
      </c>
      <c r="J39" s="14">
        <v>0</v>
      </c>
      <c r="K39" s="14">
        <v>448.33</v>
      </c>
      <c r="L39" s="18">
        <f t="shared" si="0"/>
        <v>14.743604041665737</v>
      </c>
      <c r="M39" s="17" t="s">
        <v>52</v>
      </c>
    </row>
    <row r="40" spans="1:13" x14ac:dyDescent="0.25">
      <c r="A40" s="17" t="s">
        <v>127</v>
      </c>
      <c r="B40" s="17" t="s">
        <v>118</v>
      </c>
      <c r="C40" s="17" t="s">
        <v>53</v>
      </c>
      <c r="D40" s="14">
        <v>176.45</v>
      </c>
      <c r="E40" s="14">
        <v>1456.69</v>
      </c>
      <c r="F40" s="14">
        <v>139.99</v>
      </c>
      <c r="G40" s="14">
        <v>0</v>
      </c>
      <c r="H40" s="14">
        <v>0</v>
      </c>
      <c r="I40" s="14">
        <v>0</v>
      </c>
      <c r="J40" s="14">
        <v>0</v>
      </c>
      <c r="K40" s="14">
        <v>1773.13</v>
      </c>
      <c r="L40" s="18">
        <f t="shared" si="0"/>
        <v>9.9513290057694572</v>
      </c>
      <c r="M40" s="17" t="s">
        <v>53</v>
      </c>
    </row>
    <row r="41" spans="1:13" x14ac:dyDescent="0.25">
      <c r="A41" s="17" t="s">
        <v>127</v>
      </c>
      <c r="B41" s="17" t="s">
        <v>119</v>
      </c>
      <c r="C41" s="17" t="s">
        <v>54</v>
      </c>
      <c r="D41" s="14">
        <v>20.350000000000001</v>
      </c>
      <c r="E41" s="14">
        <v>443.4</v>
      </c>
      <c r="F41" s="14">
        <v>30</v>
      </c>
      <c r="G41" s="14">
        <v>0</v>
      </c>
      <c r="H41" s="14">
        <v>0</v>
      </c>
      <c r="I41" s="14">
        <v>0</v>
      </c>
      <c r="J41" s="14">
        <v>0</v>
      </c>
      <c r="K41" s="14">
        <v>493.75</v>
      </c>
      <c r="L41" s="18">
        <f t="shared" si="0"/>
        <v>4.1215189873417728</v>
      </c>
      <c r="M41" s="17" t="s">
        <v>54</v>
      </c>
    </row>
    <row r="42" spans="1:13" x14ac:dyDescent="0.25">
      <c r="A42" s="17" t="s">
        <v>127</v>
      </c>
      <c r="B42" s="17" t="s">
        <v>120</v>
      </c>
      <c r="C42" s="17" t="s">
        <v>62</v>
      </c>
      <c r="D42" s="14">
        <v>27</v>
      </c>
      <c r="E42" s="14">
        <v>234.27</v>
      </c>
      <c r="F42" s="14">
        <v>62.5</v>
      </c>
      <c r="G42" s="14">
        <v>0</v>
      </c>
      <c r="H42" s="14">
        <v>0</v>
      </c>
      <c r="I42" s="14">
        <v>0</v>
      </c>
      <c r="J42" s="14">
        <v>0</v>
      </c>
      <c r="K42" s="14">
        <v>323.77</v>
      </c>
      <c r="L42" s="18">
        <f t="shared" si="0"/>
        <v>8.3392531735491247</v>
      </c>
      <c r="M42" s="17" t="s">
        <v>62</v>
      </c>
    </row>
    <row r="43" spans="1:13" x14ac:dyDescent="0.25">
      <c r="A43" s="17" t="s">
        <v>127</v>
      </c>
      <c r="B43" s="17" t="s">
        <v>121</v>
      </c>
      <c r="C43" s="17" t="s">
        <v>55</v>
      </c>
      <c r="D43" s="14">
        <v>50.9</v>
      </c>
      <c r="E43" s="14">
        <v>551.20000000000005</v>
      </c>
      <c r="F43" s="14">
        <v>30.8</v>
      </c>
      <c r="G43" s="14">
        <v>0</v>
      </c>
      <c r="H43" s="14">
        <v>0</v>
      </c>
      <c r="I43" s="14">
        <v>0</v>
      </c>
      <c r="J43" s="14">
        <v>0</v>
      </c>
      <c r="K43" s="14">
        <v>632.9</v>
      </c>
      <c r="L43" s="18">
        <f t="shared" si="0"/>
        <v>8.0423447622057189</v>
      </c>
      <c r="M43" s="17" t="s">
        <v>55</v>
      </c>
    </row>
    <row r="44" spans="1:13" x14ac:dyDescent="0.25">
      <c r="A44" s="17" t="s">
        <v>127</v>
      </c>
      <c r="B44" s="17" t="s">
        <v>122</v>
      </c>
      <c r="C44" s="17" t="s">
        <v>123</v>
      </c>
      <c r="D44" s="14">
        <v>0</v>
      </c>
      <c r="E44" s="14">
        <v>110.2</v>
      </c>
      <c r="F44" s="14">
        <v>2.1</v>
      </c>
      <c r="G44" s="14">
        <v>0</v>
      </c>
      <c r="H44" s="14">
        <v>0</v>
      </c>
      <c r="I44" s="14">
        <v>0</v>
      </c>
      <c r="J44" s="14">
        <v>0</v>
      </c>
      <c r="K44" s="14">
        <v>112.3</v>
      </c>
      <c r="L44" s="18">
        <f t="shared" si="0"/>
        <v>0</v>
      </c>
      <c r="M44" s="17" t="s">
        <v>123</v>
      </c>
    </row>
    <row r="45" spans="1:13" x14ac:dyDescent="0.25">
      <c r="A45" t="s">
        <v>77</v>
      </c>
      <c r="B45">
        <f>COUNTA(B2:B44)</f>
        <v>43</v>
      </c>
      <c r="D45">
        <f t="shared" ref="D45:K45" si="1">SUM(D2:D44)</f>
        <v>2193.8999999999992</v>
      </c>
      <c r="E45">
        <f t="shared" si="1"/>
        <v>24700.370000000003</v>
      </c>
      <c r="F45">
        <f t="shared" si="1"/>
        <v>2788.8399999999997</v>
      </c>
      <c r="G45">
        <f t="shared" si="1"/>
        <v>158.94999999999999</v>
      </c>
      <c r="H45">
        <f t="shared" si="1"/>
        <v>21</v>
      </c>
      <c r="I45">
        <f t="shared" si="1"/>
        <v>122.8</v>
      </c>
      <c r="J45">
        <f t="shared" si="1"/>
        <v>0</v>
      </c>
      <c r="K45">
        <f t="shared" si="1"/>
        <v>29985.840000000007</v>
      </c>
      <c r="L45" s="18">
        <f t="shared" si="0"/>
        <v>7.3164533659887425</v>
      </c>
    </row>
    <row r="46" spans="1:13" x14ac:dyDescent="0.25">
      <c r="K46">
        <f>K45-K30</f>
        <v>28904.620000000006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80" zoomScaleNormal="80" workbookViewId="0">
      <selection activeCell="Q24" sqref="Q24"/>
    </sheetView>
  </sheetViews>
  <sheetFormatPr baseColWidth="10" defaultColWidth="9.140625" defaultRowHeight="15" x14ac:dyDescent="0.25"/>
  <cols>
    <col min="3" max="3" width="30.140625" customWidth="1"/>
    <col min="15" max="15" width="9.140625" style="79"/>
    <col min="17" max="17" width="18.85546875" customWidth="1"/>
  </cols>
  <sheetData>
    <row r="1" spans="1:25" s="35" customFormat="1" x14ac:dyDescent="0.25">
      <c r="A1" s="33" t="s">
        <v>67</v>
      </c>
      <c r="B1" s="33" t="s">
        <v>68</v>
      </c>
      <c r="C1" s="33" t="s">
        <v>69</v>
      </c>
      <c r="D1" s="33" t="s">
        <v>70</v>
      </c>
      <c r="E1" s="33" t="s">
        <v>71</v>
      </c>
      <c r="F1" s="33" t="s">
        <v>72</v>
      </c>
      <c r="G1" s="33" t="s">
        <v>73</v>
      </c>
      <c r="H1" s="33" t="s">
        <v>74</v>
      </c>
      <c r="I1" s="33" t="s">
        <v>75</v>
      </c>
      <c r="J1" s="33" t="s">
        <v>76</v>
      </c>
      <c r="K1" s="33" t="s">
        <v>77</v>
      </c>
      <c r="L1" s="34">
        <v>20.22</v>
      </c>
      <c r="M1" s="58">
        <v>20.23</v>
      </c>
      <c r="N1" s="58">
        <v>20.239999999999998</v>
      </c>
      <c r="O1" s="58">
        <v>20.25</v>
      </c>
    </row>
    <row r="2" spans="1:25" x14ac:dyDescent="0.25">
      <c r="A2">
        <v>2022</v>
      </c>
      <c r="B2">
        <v>2</v>
      </c>
      <c r="C2" t="s">
        <v>23</v>
      </c>
      <c r="D2">
        <v>78.2</v>
      </c>
      <c r="E2">
        <v>817.96</v>
      </c>
      <c r="F2">
        <v>205.2</v>
      </c>
      <c r="G2">
        <v>0</v>
      </c>
      <c r="H2">
        <v>0</v>
      </c>
      <c r="I2">
        <v>0</v>
      </c>
      <c r="J2">
        <v>0</v>
      </c>
      <c r="K2">
        <v>1101.3599999999999</v>
      </c>
      <c r="L2" s="3">
        <f>D2/K2</f>
        <v>7.1003123411055427E-2</v>
      </c>
      <c r="M2" s="59">
        <v>6.4439625965577993E-2</v>
      </c>
      <c r="N2" s="66">
        <v>5.5334053731788208E-2</v>
      </c>
      <c r="O2" s="66">
        <v>6.211216416776711E-2</v>
      </c>
    </row>
    <row r="3" spans="1:25" x14ac:dyDescent="0.25">
      <c r="A3">
        <v>2022</v>
      </c>
      <c r="B3">
        <v>3</v>
      </c>
      <c r="C3" t="s">
        <v>24</v>
      </c>
      <c r="D3">
        <v>38.119999999999997</v>
      </c>
      <c r="E3">
        <v>304.98</v>
      </c>
      <c r="F3">
        <v>20.100000000000001</v>
      </c>
      <c r="G3">
        <v>0</v>
      </c>
      <c r="H3">
        <v>0</v>
      </c>
      <c r="I3">
        <v>0</v>
      </c>
      <c r="J3">
        <v>0</v>
      </c>
      <c r="K3">
        <v>363.2</v>
      </c>
      <c r="L3" s="3">
        <f t="shared" ref="L3:L46" si="0">D3/K3</f>
        <v>0.10495594713656388</v>
      </c>
      <c r="M3" s="59">
        <v>6.10514675390499E-2</v>
      </c>
      <c r="N3" s="65">
        <v>7.8891990551857416E-2</v>
      </c>
      <c r="O3" s="65">
        <v>6.8037561951134681E-2</v>
      </c>
    </row>
    <row r="4" spans="1:25" ht="15.75" thickBot="1" x14ac:dyDescent="0.3">
      <c r="A4">
        <v>2022</v>
      </c>
      <c r="B4">
        <v>4</v>
      </c>
      <c r="C4" t="s">
        <v>25</v>
      </c>
      <c r="D4">
        <v>64.39</v>
      </c>
      <c r="E4">
        <v>324.10000000000002</v>
      </c>
      <c r="F4">
        <v>54.13</v>
      </c>
      <c r="G4">
        <v>0</v>
      </c>
      <c r="H4">
        <v>0</v>
      </c>
      <c r="I4">
        <v>0</v>
      </c>
      <c r="J4">
        <v>0</v>
      </c>
      <c r="K4">
        <v>442.63</v>
      </c>
      <c r="L4" s="3">
        <f t="shared" si="0"/>
        <v>0.14547138693717102</v>
      </c>
      <c r="M4" s="59">
        <v>0.11991883977773167</v>
      </c>
      <c r="N4" s="65">
        <v>0.12650397517112369</v>
      </c>
      <c r="O4" s="65">
        <v>0.13631209385494353</v>
      </c>
    </row>
    <row r="5" spans="1:25" ht="16.5" thickTop="1" thickBot="1" x14ac:dyDescent="0.3">
      <c r="A5">
        <v>2022</v>
      </c>
      <c r="B5">
        <v>35</v>
      </c>
      <c r="C5" t="s">
        <v>56</v>
      </c>
      <c r="D5">
        <v>35.299999999999997</v>
      </c>
      <c r="E5">
        <v>912.62</v>
      </c>
      <c r="F5">
        <v>19.5</v>
      </c>
      <c r="G5">
        <v>0</v>
      </c>
      <c r="H5">
        <v>0</v>
      </c>
      <c r="I5">
        <v>0</v>
      </c>
      <c r="J5">
        <v>0</v>
      </c>
      <c r="K5">
        <v>967.42</v>
      </c>
      <c r="L5" s="3">
        <f t="shared" si="0"/>
        <v>3.6488805275888443E-2</v>
      </c>
      <c r="M5" s="59">
        <v>3.0019836429018468E-2</v>
      </c>
      <c r="N5" s="65">
        <v>6.2912763845124536E-2</v>
      </c>
      <c r="O5" s="65">
        <v>4.095369967960704E-2</v>
      </c>
      <c r="P5" s="19">
        <v>2022</v>
      </c>
      <c r="Q5" s="11"/>
      <c r="R5" s="11"/>
      <c r="S5" s="11"/>
      <c r="T5" s="11"/>
      <c r="U5" s="11"/>
      <c r="V5" s="11"/>
      <c r="W5" s="11"/>
      <c r="X5" s="11"/>
      <c r="Y5" s="11"/>
    </row>
    <row r="6" spans="1:25" ht="15.75" thickTop="1" x14ac:dyDescent="0.25">
      <c r="A6">
        <v>2022</v>
      </c>
      <c r="B6">
        <v>39</v>
      </c>
      <c r="C6" t="s">
        <v>60</v>
      </c>
      <c r="D6">
        <v>62.35</v>
      </c>
      <c r="E6">
        <v>1252.8900000000001</v>
      </c>
      <c r="F6">
        <v>113.05</v>
      </c>
      <c r="G6">
        <v>0</v>
      </c>
      <c r="H6">
        <v>0</v>
      </c>
      <c r="I6">
        <v>0</v>
      </c>
      <c r="J6">
        <v>0</v>
      </c>
      <c r="K6">
        <v>1428.29</v>
      </c>
      <c r="L6" s="3">
        <f t="shared" si="0"/>
        <v>4.3653599759152555E-2</v>
      </c>
      <c r="M6" s="59">
        <v>1.9381677224165641E-2</v>
      </c>
      <c r="N6" s="65">
        <v>2.0160026740760856E-2</v>
      </c>
      <c r="O6" s="65">
        <v>1.8697653260549625E-2</v>
      </c>
      <c r="P6" s="20" t="s">
        <v>128</v>
      </c>
      <c r="Q6" s="21" t="s">
        <v>129</v>
      </c>
      <c r="R6" s="21" t="s">
        <v>70</v>
      </c>
      <c r="S6" s="21" t="s">
        <v>71</v>
      </c>
      <c r="T6" s="21" t="s">
        <v>130</v>
      </c>
      <c r="U6" s="21" t="s">
        <v>131</v>
      </c>
      <c r="V6" s="21" t="s">
        <v>74</v>
      </c>
      <c r="W6" s="21" t="s">
        <v>75</v>
      </c>
      <c r="X6" s="21" t="s">
        <v>76</v>
      </c>
      <c r="Y6" s="21" t="s">
        <v>21</v>
      </c>
    </row>
    <row r="7" spans="1:25" x14ac:dyDescent="0.25">
      <c r="A7">
        <v>2022</v>
      </c>
      <c r="B7">
        <v>37</v>
      </c>
      <c r="C7" t="s">
        <v>58</v>
      </c>
      <c r="D7">
        <v>0</v>
      </c>
      <c r="E7">
        <v>486.5</v>
      </c>
      <c r="F7">
        <v>0</v>
      </c>
      <c r="G7">
        <v>0</v>
      </c>
      <c r="H7">
        <v>0</v>
      </c>
      <c r="I7">
        <v>0</v>
      </c>
      <c r="J7">
        <v>0</v>
      </c>
      <c r="K7">
        <v>486.5</v>
      </c>
      <c r="L7" s="3">
        <f t="shared" si="0"/>
        <v>0</v>
      </c>
      <c r="M7" s="59">
        <v>0</v>
      </c>
      <c r="N7" s="65">
        <v>0</v>
      </c>
      <c r="O7" s="65">
        <v>2.6344676180021953E-2</v>
      </c>
      <c r="P7" s="22">
        <v>13</v>
      </c>
      <c r="Q7" s="23" t="s">
        <v>34</v>
      </c>
      <c r="R7" s="14">
        <f t="shared" ref="R7:W7" si="1">D31</f>
        <v>117.3</v>
      </c>
      <c r="S7" s="14">
        <f t="shared" si="1"/>
        <v>266.2</v>
      </c>
      <c r="T7" s="14">
        <f t="shared" si="1"/>
        <v>707.65</v>
      </c>
      <c r="U7" s="14">
        <f t="shared" si="1"/>
        <v>184.5</v>
      </c>
      <c r="V7" s="14">
        <f t="shared" si="1"/>
        <v>31.5</v>
      </c>
      <c r="W7" s="14">
        <f t="shared" si="1"/>
        <v>192</v>
      </c>
      <c r="X7" s="14">
        <v>0</v>
      </c>
      <c r="Y7" s="14">
        <f>SUM(R7:X7)</f>
        <v>1499.15</v>
      </c>
    </row>
    <row r="8" spans="1:25" x14ac:dyDescent="0.25">
      <c r="A8">
        <v>2022</v>
      </c>
      <c r="B8">
        <v>5</v>
      </c>
      <c r="C8" t="s">
        <v>26</v>
      </c>
      <c r="D8">
        <v>227.6</v>
      </c>
      <c r="E8">
        <v>855.88</v>
      </c>
      <c r="F8">
        <v>141.94999999999999</v>
      </c>
      <c r="G8">
        <v>0</v>
      </c>
      <c r="H8">
        <v>0</v>
      </c>
      <c r="I8">
        <v>0</v>
      </c>
      <c r="J8">
        <v>0</v>
      </c>
      <c r="K8">
        <v>1225.43</v>
      </c>
      <c r="L8" s="3">
        <f t="shared" si="0"/>
        <v>0.18573072309311833</v>
      </c>
      <c r="M8" s="59">
        <v>9.3114964433291189E-2</v>
      </c>
      <c r="N8" s="65">
        <v>9.0805249083535516E-2</v>
      </c>
      <c r="O8" s="65">
        <v>8.8737256681631793E-2</v>
      </c>
      <c r="P8" s="22"/>
      <c r="Q8" s="23"/>
      <c r="R8" s="23"/>
      <c r="S8" s="23"/>
      <c r="T8" s="23"/>
      <c r="U8" s="23"/>
      <c r="V8" s="23"/>
      <c r="W8" s="23"/>
      <c r="X8" s="23"/>
      <c r="Y8" s="23"/>
    </row>
    <row r="9" spans="1:25" x14ac:dyDescent="0.25">
      <c r="A9">
        <v>2022</v>
      </c>
      <c r="B9">
        <v>98</v>
      </c>
      <c r="C9" t="s">
        <v>86</v>
      </c>
      <c r="D9">
        <v>0</v>
      </c>
      <c r="E9">
        <v>65.8</v>
      </c>
      <c r="F9">
        <v>0</v>
      </c>
      <c r="G9">
        <v>0</v>
      </c>
      <c r="H9">
        <v>0</v>
      </c>
      <c r="I9">
        <v>0</v>
      </c>
      <c r="J9">
        <v>0</v>
      </c>
      <c r="K9">
        <v>65.8</v>
      </c>
      <c r="L9" s="3">
        <f t="shared" si="0"/>
        <v>0</v>
      </c>
      <c r="M9" s="59">
        <v>0</v>
      </c>
      <c r="N9" s="65">
        <v>0</v>
      </c>
      <c r="O9" s="65">
        <v>0</v>
      </c>
      <c r="P9" s="24" t="s">
        <v>132</v>
      </c>
      <c r="Q9" s="25" t="s">
        <v>19</v>
      </c>
      <c r="R9" s="29">
        <v>72</v>
      </c>
      <c r="S9" s="29">
        <v>139.5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>
        <f>SUM(R9:X9)</f>
        <v>211.5</v>
      </c>
    </row>
    <row r="10" spans="1:25" x14ac:dyDescent="0.25">
      <c r="A10">
        <v>2022</v>
      </c>
      <c r="B10">
        <v>6</v>
      </c>
      <c r="C10" t="s">
        <v>27</v>
      </c>
      <c r="D10">
        <v>151.96</v>
      </c>
      <c r="E10">
        <v>1060.71</v>
      </c>
      <c r="F10">
        <v>19.75</v>
      </c>
      <c r="G10">
        <v>0</v>
      </c>
      <c r="H10">
        <v>0</v>
      </c>
      <c r="I10">
        <v>0</v>
      </c>
      <c r="J10">
        <v>0</v>
      </c>
      <c r="K10">
        <v>1232.42</v>
      </c>
      <c r="L10" s="3">
        <f t="shared" si="0"/>
        <v>0.12330212103016829</v>
      </c>
      <c r="M10" s="59">
        <v>6.5883621251771413E-2</v>
      </c>
      <c r="N10" s="65">
        <v>6.0726363770033813E-2</v>
      </c>
      <c r="O10" s="65">
        <v>6.6379386157769768E-2</v>
      </c>
      <c r="P10" s="24" t="s">
        <v>133</v>
      </c>
      <c r="Q10" s="25" t="s">
        <v>134</v>
      </c>
      <c r="R10" s="29">
        <v>0</v>
      </c>
      <c r="S10" s="29">
        <v>2105.75</v>
      </c>
      <c r="T10" s="29">
        <v>145.5</v>
      </c>
      <c r="U10" s="29">
        <v>0</v>
      </c>
      <c r="V10" s="29">
        <v>0</v>
      </c>
      <c r="W10" s="29">
        <v>0</v>
      </c>
      <c r="X10" s="29">
        <v>0</v>
      </c>
      <c r="Y10">
        <f>R10+S10+T10+U10+V10+X10+W10</f>
        <v>2251.25</v>
      </c>
    </row>
    <row r="11" spans="1:25" x14ac:dyDescent="0.25">
      <c r="A11">
        <v>2022</v>
      </c>
      <c r="B11">
        <v>7</v>
      </c>
      <c r="C11" t="s">
        <v>28</v>
      </c>
      <c r="D11">
        <v>144.18</v>
      </c>
      <c r="E11">
        <v>1368.28</v>
      </c>
      <c r="F11">
        <v>123.21</v>
      </c>
      <c r="G11">
        <v>0</v>
      </c>
      <c r="H11">
        <v>0</v>
      </c>
      <c r="I11">
        <v>0</v>
      </c>
      <c r="J11">
        <v>0</v>
      </c>
      <c r="K11">
        <v>1635.66</v>
      </c>
      <c r="L11" s="3">
        <f t="shared" si="0"/>
        <v>8.8147903598547378E-2</v>
      </c>
      <c r="M11" s="59">
        <v>2.7389254935203378E-2</v>
      </c>
      <c r="N11" s="65">
        <v>3.1470991151097784E-2</v>
      </c>
      <c r="O11" s="65">
        <v>2.9123700220045734E-2</v>
      </c>
      <c r="P11" s="22" t="s">
        <v>135</v>
      </c>
      <c r="Q11" s="26" t="s">
        <v>21</v>
      </c>
      <c r="R11">
        <v>4350.550000000002</v>
      </c>
      <c r="S11">
        <v>32825.359999999993</v>
      </c>
      <c r="T11">
        <v>4125.37</v>
      </c>
      <c r="U11">
        <v>184.5</v>
      </c>
      <c r="V11">
        <v>31.5</v>
      </c>
      <c r="W11">
        <v>192</v>
      </c>
      <c r="X11">
        <v>0</v>
      </c>
      <c r="Y11">
        <f>SUM(R11:X11)</f>
        <v>41709.279999999999</v>
      </c>
    </row>
    <row r="12" spans="1:25" x14ac:dyDescent="0.25">
      <c r="A12">
        <v>2022</v>
      </c>
      <c r="B12">
        <v>44</v>
      </c>
      <c r="C12" t="s">
        <v>65</v>
      </c>
      <c r="D12">
        <v>45.65</v>
      </c>
      <c r="E12">
        <v>172.47</v>
      </c>
      <c r="F12">
        <v>92.6</v>
      </c>
      <c r="G12">
        <v>0</v>
      </c>
      <c r="H12">
        <v>0</v>
      </c>
      <c r="I12">
        <v>0</v>
      </c>
      <c r="J12">
        <v>0</v>
      </c>
      <c r="K12">
        <v>310.72000000000003</v>
      </c>
      <c r="L12" s="3">
        <f t="shared" si="0"/>
        <v>0.14691683831101954</v>
      </c>
      <c r="M12" s="59">
        <v>4.7094227537421346E-2</v>
      </c>
      <c r="N12" s="65">
        <v>5.0385184032371022E-2</v>
      </c>
      <c r="O12" s="65">
        <v>5.415090583316743E-2</v>
      </c>
      <c r="P12" s="22"/>
      <c r="Q12" s="26" t="s">
        <v>136</v>
      </c>
      <c r="R12" s="27">
        <f>R11-R7-R9-R10</f>
        <v>4161.2500000000018</v>
      </c>
      <c r="S12" s="27">
        <f t="shared" ref="S12:X12" si="2">S11-S7-S9-S10</f>
        <v>30313.909999999993</v>
      </c>
      <c r="T12" s="27">
        <f t="shared" si="2"/>
        <v>3272.22</v>
      </c>
      <c r="U12" s="27">
        <f>U11-U7-U9-U10</f>
        <v>0</v>
      </c>
      <c r="V12" s="27">
        <f>V11-V7-V9-V10</f>
        <v>0</v>
      </c>
      <c r="W12" s="27">
        <f t="shared" si="2"/>
        <v>0</v>
      </c>
      <c r="X12" s="27">
        <f t="shared" si="2"/>
        <v>0</v>
      </c>
      <c r="Y12" s="27">
        <f>Y11-Y7-Y9-Y10</f>
        <v>37747.379999999997</v>
      </c>
    </row>
    <row r="13" spans="1:25" x14ac:dyDescent="0.25">
      <c r="A13">
        <v>2022</v>
      </c>
      <c r="B13">
        <v>15</v>
      </c>
      <c r="C13" t="s">
        <v>36</v>
      </c>
      <c r="D13">
        <v>21.6</v>
      </c>
      <c r="E13">
        <v>483.33</v>
      </c>
      <c r="F13">
        <v>11</v>
      </c>
      <c r="G13">
        <v>0</v>
      </c>
      <c r="H13">
        <v>0</v>
      </c>
      <c r="I13">
        <v>0</v>
      </c>
      <c r="J13">
        <v>0</v>
      </c>
      <c r="K13">
        <v>515.92999999999995</v>
      </c>
      <c r="L13" s="3">
        <f t="shared" si="0"/>
        <v>4.1866144632023733E-2</v>
      </c>
      <c r="M13" s="59">
        <v>1.9169458008797772E-2</v>
      </c>
      <c r="N13" s="65">
        <v>2.0642546164239602E-2</v>
      </c>
      <c r="O13" s="65">
        <v>7.3246985261277353E-3</v>
      </c>
      <c r="P13" s="22"/>
      <c r="Q13" s="26"/>
      <c r="R13" s="28">
        <f>+R12/Y12</f>
        <v>0.1102394391345837</v>
      </c>
      <c r="S13" s="28">
        <f>+S12/Y12</f>
        <v>0.80307321991619007</v>
      </c>
      <c r="T13" s="28">
        <f>+T12/Y12</f>
        <v>8.6687340949226144E-2</v>
      </c>
      <c r="U13" s="28">
        <f>+U12/Y12</f>
        <v>0</v>
      </c>
      <c r="V13" s="28">
        <f>+V12/Y12</f>
        <v>0</v>
      </c>
      <c r="W13" s="28">
        <f>+W12/Y12</f>
        <v>0</v>
      </c>
      <c r="X13" s="28">
        <f>+X12/Y12</f>
        <v>0</v>
      </c>
      <c r="Y13" s="28">
        <f>Y$9/Y$9</f>
        <v>1</v>
      </c>
    </row>
    <row r="14" spans="1:25" x14ac:dyDescent="0.25">
      <c r="A14">
        <v>2022</v>
      </c>
      <c r="B14">
        <v>16</v>
      </c>
      <c r="C14" t="s">
        <v>126</v>
      </c>
      <c r="D14">
        <v>35.29</v>
      </c>
      <c r="E14">
        <v>627.78</v>
      </c>
      <c r="F14">
        <v>48.58</v>
      </c>
      <c r="G14">
        <v>0</v>
      </c>
      <c r="H14">
        <v>0</v>
      </c>
      <c r="I14">
        <v>0</v>
      </c>
      <c r="J14">
        <v>0</v>
      </c>
      <c r="K14">
        <v>711.66</v>
      </c>
      <c r="L14" s="3">
        <f t="shared" si="0"/>
        <v>4.9588286541325917E-2</v>
      </c>
      <c r="M14" s="59">
        <v>2.2312766783081101E-2</v>
      </c>
      <c r="N14" s="65">
        <v>1.9758064516129031E-2</v>
      </c>
      <c r="O14" s="65">
        <v>9.536124131242928E-3</v>
      </c>
    </row>
    <row r="15" spans="1:25" x14ac:dyDescent="0.25">
      <c r="A15">
        <v>2022</v>
      </c>
      <c r="B15">
        <v>42</v>
      </c>
      <c r="C15" t="s">
        <v>63</v>
      </c>
      <c r="D15">
        <v>105.71</v>
      </c>
      <c r="E15">
        <v>575.38</v>
      </c>
      <c r="F15">
        <v>87.86</v>
      </c>
      <c r="G15">
        <v>0</v>
      </c>
      <c r="H15">
        <v>0</v>
      </c>
      <c r="I15">
        <v>0</v>
      </c>
      <c r="J15">
        <v>0</v>
      </c>
      <c r="K15">
        <v>768.95</v>
      </c>
      <c r="L15" s="3">
        <f t="shared" si="0"/>
        <v>0.13747317770986409</v>
      </c>
      <c r="M15" s="59">
        <v>6.8495701561093705E-2</v>
      </c>
      <c r="N15" s="65">
        <v>6.572209436133486E-2</v>
      </c>
      <c r="O15" s="65">
        <v>4.5355817875210792E-2</v>
      </c>
    </row>
    <row r="16" spans="1:25" x14ac:dyDescent="0.25">
      <c r="A16">
        <v>2022</v>
      </c>
      <c r="B16">
        <v>18</v>
      </c>
      <c r="C16" t="s">
        <v>39</v>
      </c>
      <c r="D16">
        <v>9</v>
      </c>
      <c r="E16">
        <v>140.13999999999999</v>
      </c>
      <c r="F16">
        <v>11.25</v>
      </c>
      <c r="G16">
        <v>0</v>
      </c>
      <c r="H16">
        <v>0</v>
      </c>
      <c r="I16">
        <v>0</v>
      </c>
      <c r="J16">
        <v>0</v>
      </c>
      <c r="K16">
        <v>160.38999999999999</v>
      </c>
      <c r="L16" s="3">
        <f t="shared" si="0"/>
        <v>5.6113224016459885E-2</v>
      </c>
      <c r="M16" s="59">
        <v>2.824418325737587E-2</v>
      </c>
      <c r="N16" s="65">
        <v>3.3354443740764197E-2</v>
      </c>
      <c r="O16" s="65">
        <v>1.098330537582874E-2</v>
      </c>
    </row>
    <row r="17" spans="1:20" x14ac:dyDescent="0.25">
      <c r="A17">
        <v>2022</v>
      </c>
      <c r="B17">
        <v>19</v>
      </c>
      <c r="C17" t="s">
        <v>40</v>
      </c>
      <c r="D17">
        <v>129.44999999999999</v>
      </c>
      <c r="E17">
        <v>767.74</v>
      </c>
      <c r="F17">
        <v>87.7</v>
      </c>
      <c r="G17">
        <v>0</v>
      </c>
      <c r="H17">
        <v>0</v>
      </c>
      <c r="I17">
        <v>0</v>
      </c>
      <c r="J17">
        <v>0</v>
      </c>
      <c r="K17">
        <v>984.89</v>
      </c>
      <c r="L17" s="3">
        <f t="shared" si="0"/>
        <v>0.1314359979287027</v>
      </c>
      <c r="M17" s="59">
        <v>6.8201151480034028E-2</v>
      </c>
      <c r="N17" s="65">
        <v>5.0472146987775419E-2</v>
      </c>
      <c r="O17" s="65">
        <v>4.5302756466265304E-2</v>
      </c>
      <c r="T17" s="18"/>
    </row>
    <row r="18" spans="1:20" x14ac:dyDescent="0.25">
      <c r="A18">
        <v>2022</v>
      </c>
      <c r="B18">
        <v>20</v>
      </c>
      <c r="C18" t="s">
        <v>41</v>
      </c>
      <c r="D18">
        <v>110.84</v>
      </c>
      <c r="E18">
        <v>1297.29</v>
      </c>
      <c r="F18">
        <v>129.38</v>
      </c>
      <c r="G18">
        <v>0</v>
      </c>
      <c r="H18">
        <v>0</v>
      </c>
      <c r="I18">
        <v>0</v>
      </c>
      <c r="J18">
        <v>0</v>
      </c>
      <c r="K18">
        <v>1537.51</v>
      </c>
      <c r="L18" s="3">
        <f t="shared" si="0"/>
        <v>7.2090588028695751E-2</v>
      </c>
      <c r="M18" s="59">
        <v>3.3623158145916605E-2</v>
      </c>
      <c r="N18" s="65">
        <v>3.0398527888258607E-2</v>
      </c>
      <c r="O18" s="65">
        <v>3.1187015262336998E-2</v>
      </c>
    </row>
    <row r="19" spans="1:20" x14ac:dyDescent="0.25">
      <c r="A19">
        <v>2022</v>
      </c>
      <c r="B19">
        <v>11</v>
      </c>
      <c r="C19" t="s">
        <v>32</v>
      </c>
      <c r="D19">
        <v>85.4</v>
      </c>
      <c r="E19">
        <v>889.35</v>
      </c>
      <c r="F19">
        <v>66.7</v>
      </c>
      <c r="G19">
        <v>0</v>
      </c>
      <c r="H19">
        <v>0</v>
      </c>
      <c r="I19">
        <v>0</v>
      </c>
      <c r="J19">
        <v>0</v>
      </c>
      <c r="K19">
        <v>1041.45</v>
      </c>
      <c r="L19" s="3">
        <f t="shared" si="0"/>
        <v>8.2001056219693697E-2</v>
      </c>
      <c r="M19" s="59">
        <v>4.0105874906496343E-2</v>
      </c>
      <c r="N19" s="65">
        <v>3.9653929343907719E-2</v>
      </c>
      <c r="O19" s="65">
        <v>3.5247004831983758E-2</v>
      </c>
    </row>
    <row r="20" spans="1:20" x14ac:dyDescent="0.25">
      <c r="A20">
        <v>2022</v>
      </c>
      <c r="B20">
        <v>21</v>
      </c>
      <c r="C20" t="s">
        <v>42</v>
      </c>
      <c r="D20">
        <v>55</v>
      </c>
      <c r="E20">
        <v>889.75</v>
      </c>
      <c r="F20">
        <v>59.75</v>
      </c>
      <c r="G20">
        <v>0</v>
      </c>
      <c r="H20">
        <v>0</v>
      </c>
      <c r="I20">
        <v>0</v>
      </c>
      <c r="J20">
        <v>0</v>
      </c>
      <c r="K20">
        <v>1004.5</v>
      </c>
      <c r="L20" s="3">
        <f t="shared" si="0"/>
        <v>5.4753608760577402E-2</v>
      </c>
      <c r="M20" s="59">
        <v>1.8512916691874888E-2</v>
      </c>
      <c r="N20" s="65">
        <v>1.5541610462729458E-2</v>
      </c>
      <c r="O20" s="65">
        <v>1.4198218262806235E-2</v>
      </c>
    </row>
    <row r="21" spans="1:20" x14ac:dyDescent="0.25">
      <c r="A21">
        <v>2022</v>
      </c>
      <c r="B21">
        <v>40</v>
      </c>
      <c r="C21" t="s">
        <v>61</v>
      </c>
      <c r="D21">
        <v>0</v>
      </c>
      <c r="E21">
        <v>315.12</v>
      </c>
      <c r="F21">
        <v>5.9</v>
      </c>
      <c r="G21">
        <v>0</v>
      </c>
      <c r="H21">
        <v>0</v>
      </c>
      <c r="I21">
        <v>0</v>
      </c>
      <c r="J21">
        <v>0</v>
      </c>
      <c r="K21">
        <v>321.02</v>
      </c>
      <c r="L21" s="3">
        <f t="shared" si="0"/>
        <v>0</v>
      </c>
      <c r="M21" s="59">
        <v>0</v>
      </c>
      <c r="N21" s="65">
        <v>0</v>
      </c>
      <c r="O21" s="65">
        <v>0</v>
      </c>
    </row>
    <row r="22" spans="1:20" x14ac:dyDescent="0.25">
      <c r="A22">
        <v>2022</v>
      </c>
      <c r="B22">
        <v>22</v>
      </c>
      <c r="C22" t="s">
        <v>43</v>
      </c>
      <c r="D22">
        <v>104.55</v>
      </c>
      <c r="E22">
        <v>1582.95</v>
      </c>
      <c r="F22">
        <v>55.2</v>
      </c>
      <c r="G22">
        <v>0</v>
      </c>
      <c r="H22">
        <v>0</v>
      </c>
      <c r="I22">
        <v>0</v>
      </c>
      <c r="J22">
        <v>0</v>
      </c>
      <c r="K22">
        <v>1742.7</v>
      </c>
      <c r="L22" s="3">
        <f t="shared" si="0"/>
        <v>5.9993114133241515E-2</v>
      </c>
      <c r="M22" s="59">
        <v>2.9127918278787728E-2</v>
      </c>
      <c r="N22" s="65">
        <v>3.125E-2</v>
      </c>
      <c r="O22" s="65">
        <v>2.6424220709423147E-2</v>
      </c>
    </row>
    <row r="23" spans="1:20" x14ac:dyDescent="0.25">
      <c r="A23">
        <v>2022</v>
      </c>
      <c r="B23">
        <v>23</v>
      </c>
      <c r="C23" t="s">
        <v>44</v>
      </c>
      <c r="D23">
        <v>162.75</v>
      </c>
      <c r="E23">
        <v>783.32</v>
      </c>
      <c r="F23">
        <v>69.56</v>
      </c>
      <c r="G23">
        <v>0</v>
      </c>
      <c r="H23">
        <v>0</v>
      </c>
      <c r="I23">
        <v>0</v>
      </c>
      <c r="J23">
        <v>0</v>
      </c>
      <c r="K23">
        <v>1015.62</v>
      </c>
      <c r="L23" s="3">
        <f t="shared" si="0"/>
        <v>0.16024694275417972</v>
      </c>
      <c r="M23" s="59">
        <v>9.5502113798600047E-2</v>
      </c>
      <c r="N23" s="65">
        <v>8.4964881182444593E-2</v>
      </c>
      <c r="O23" s="65">
        <v>5.6773853452820246E-2</v>
      </c>
    </row>
    <row r="24" spans="1:20" x14ac:dyDescent="0.25">
      <c r="A24">
        <v>2022</v>
      </c>
      <c r="B24">
        <v>14</v>
      </c>
      <c r="C24" t="s">
        <v>35</v>
      </c>
      <c r="D24">
        <v>33.4</v>
      </c>
      <c r="E24">
        <v>348.1</v>
      </c>
      <c r="F24">
        <v>0</v>
      </c>
      <c r="G24">
        <v>0</v>
      </c>
      <c r="H24">
        <v>0</v>
      </c>
      <c r="I24">
        <v>0</v>
      </c>
      <c r="J24">
        <v>0</v>
      </c>
      <c r="K24">
        <v>381.5</v>
      </c>
      <c r="L24" s="3">
        <f t="shared" si="0"/>
        <v>8.7549148099606816E-2</v>
      </c>
      <c r="M24" s="59">
        <v>4.1843370087644903E-2</v>
      </c>
      <c r="N24" s="65">
        <v>4.2684600603897886E-2</v>
      </c>
      <c r="O24" s="65">
        <v>5.3342245989304808E-2</v>
      </c>
    </row>
    <row r="25" spans="1:20" x14ac:dyDescent="0.25">
      <c r="A25">
        <v>2022</v>
      </c>
      <c r="B25">
        <v>24</v>
      </c>
      <c r="C25" t="s">
        <v>45</v>
      </c>
      <c r="D25">
        <v>0</v>
      </c>
      <c r="E25">
        <v>243.75</v>
      </c>
      <c r="F25">
        <v>6</v>
      </c>
      <c r="G25">
        <v>0</v>
      </c>
      <c r="H25">
        <v>0</v>
      </c>
      <c r="I25">
        <v>0</v>
      </c>
      <c r="J25">
        <v>0</v>
      </c>
      <c r="K25">
        <v>249.75</v>
      </c>
      <c r="L25" s="3">
        <f t="shared" si="0"/>
        <v>0</v>
      </c>
      <c r="M25" s="59">
        <v>0</v>
      </c>
      <c r="N25" s="65">
        <v>0</v>
      </c>
      <c r="O25" s="65">
        <v>0</v>
      </c>
    </row>
    <row r="26" spans="1:20" x14ac:dyDescent="0.25">
      <c r="A26">
        <v>2022</v>
      </c>
      <c r="B26">
        <v>8</v>
      </c>
      <c r="C26" t="s">
        <v>29</v>
      </c>
      <c r="D26">
        <v>87.98</v>
      </c>
      <c r="E26">
        <v>649.11</v>
      </c>
      <c r="F26">
        <v>12</v>
      </c>
      <c r="G26">
        <v>0</v>
      </c>
      <c r="H26">
        <v>0</v>
      </c>
      <c r="I26">
        <v>0</v>
      </c>
      <c r="J26">
        <v>0</v>
      </c>
      <c r="K26">
        <v>749.09</v>
      </c>
      <c r="L26" s="3">
        <f t="shared" si="0"/>
        <v>0.1174491716616161</v>
      </c>
      <c r="M26" s="59">
        <v>8.2588746679546007E-2</v>
      </c>
      <c r="N26" s="65">
        <v>9.0381840381840384E-2</v>
      </c>
      <c r="O26" s="65">
        <v>8.8483794724116396E-2</v>
      </c>
    </row>
    <row r="27" spans="1:20" x14ac:dyDescent="0.25">
      <c r="A27">
        <v>2022</v>
      </c>
      <c r="B27">
        <v>9</v>
      </c>
      <c r="C27" t="s">
        <v>30</v>
      </c>
      <c r="D27">
        <v>162.46</v>
      </c>
      <c r="E27">
        <v>853.76</v>
      </c>
      <c r="F27">
        <v>110.24</v>
      </c>
      <c r="G27">
        <v>0</v>
      </c>
      <c r="H27">
        <v>0</v>
      </c>
      <c r="I27">
        <v>0</v>
      </c>
      <c r="J27">
        <v>0</v>
      </c>
      <c r="K27">
        <v>1126.45</v>
      </c>
      <c r="L27" s="3">
        <f t="shared" si="0"/>
        <v>0.14422300146477873</v>
      </c>
      <c r="M27" s="59">
        <v>8.4740781172914031E-2</v>
      </c>
      <c r="N27" s="65">
        <v>6.706030794708516E-2</v>
      </c>
      <c r="O27" s="65">
        <v>6.5745117437983211E-2</v>
      </c>
    </row>
    <row r="28" spans="1:20" x14ac:dyDescent="0.25">
      <c r="A28">
        <v>2022</v>
      </c>
      <c r="B28">
        <v>10</v>
      </c>
      <c r="C28" t="s">
        <v>31</v>
      </c>
      <c r="D28">
        <v>83.75</v>
      </c>
      <c r="E28">
        <v>561.75</v>
      </c>
      <c r="F28">
        <v>41.79</v>
      </c>
      <c r="G28">
        <v>0</v>
      </c>
      <c r="H28">
        <v>0</v>
      </c>
      <c r="I28">
        <v>0</v>
      </c>
      <c r="J28">
        <v>0</v>
      </c>
      <c r="K28">
        <v>687.29</v>
      </c>
      <c r="L28" s="3">
        <f t="shared" si="0"/>
        <v>0.12185540310494843</v>
      </c>
      <c r="M28" s="59">
        <v>0.12011052423826619</v>
      </c>
      <c r="N28" s="65">
        <v>0.11905366699659269</v>
      </c>
      <c r="O28" s="65">
        <v>0.11416840147781225</v>
      </c>
    </row>
    <row r="29" spans="1:20" x14ac:dyDescent="0.25">
      <c r="A29">
        <v>2022</v>
      </c>
      <c r="B29">
        <v>12</v>
      </c>
      <c r="C29" t="s">
        <v>33</v>
      </c>
      <c r="D29">
        <v>215.08</v>
      </c>
      <c r="E29">
        <v>1175.46</v>
      </c>
      <c r="F29">
        <v>135.55000000000001</v>
      </c>
      <c r="G29">
        <v>0</v>
      </c>
      <c r="H29">
        <v>0</v>
      </c>
      <c r="I29">
        <v>0</v>
      </c>
      <c r="J29">
        <v>0</v>
      </c>
      <c r="K29">
        <v>1526.09</v>
      </c>
      <c r="L29" s="3">
        <f t="shared" si="0"/>
        <v>0.14093533146799994</v>
      </c>
      <c r="M29" s="59">
        <v>4.9641239080011272E-2</v>
      </c>
      <c r="N29" s="65">
        <v>3.6056708564747159E-2</v>
      </c>
      <c r="O29" s="65">
        <v>6.3410384716679161E-2</v>
      </c>
    </row>
    <row r="30" spans="1:20" x14ac:dyDescent="0.25">
      <c r="A30">
        <v>2022</v>
      </c>
      <c r="B30">
        <v>17</v>
      </c>
      <c r="C30" t="s">
        <v>38</v>
      </c>
      <c r="D30">
        <v>121.78</v>
      </c>
      <c r="E30">
        <v>1160.73</v>
      </c>
      <c r="F30">
        <v>156.25</v>
      </c>
      <c r="G30">
        <v>0</v>
      </c>
      <c r="H30">
        <v>0</v>
      </c>
      <c r="I30">
        <v>0</v>
      </c>
      <c r="J30">
        <v>0</v>
      </c>
      <c r="K30">
        <v>1438.76</v>
      </c>
      <c r="L30" s="3">
        <f t="shared" si="0"/>
        <v>8.4642330896049375E-2</v>
      </c>
      <c r="M30" s="59">
        <v>6.3325767265790783E-2</v>
      </c>
      <c r="N30" s="65">
        <v>5.5963599084359682E-2</v>
      </c>
      <c r="O30" s="65">
        <v>5.4461136254655575E-2</v>
      </c>
    </row>
    <row r="31" spans="1:20" x14ac:dyDescent="0.25">
      <c r="A31">
        <v>2022</v>
      </c>
      <c r="B31">
        <v>13</v>
      </c>
      <c r="C31" t="s">
        <v>34</v>
      </c>
      <c r="D31">
        <v>117.3</v>
      </c>
      <c r="E31">
        <v>266.2</v>
      </c>
      <c r="F31">
        <v>707.65</v>
      </c>
      <c r="G31">
        <v>184.5</v>
      </c>
      <c r="H31">
        <v>31.5</v>
      </c>
      <c r="I31">
        <v>192</v>
      </c>
      <c r="J31">
        <v>0</v>
      </c>
      <c r="K31">
        <v>1499.15</v>
      </c>
      <c r="L31" s="3">
        <f t="shared" si="0"/>
        <v>7.8244338458459781E-2</v>
      </c>
      <c r="M31" s="59">
        <v>6.114852889046437E-2</v>
      </c>
      <c r="N31" s="65">
        <v>6.0555042632922398E-2</v>
      </c>
      <c r="O31" s="65">
        <v>5.1836003409347881E-2</v>
      </c>
    </row>
    <row r="32" spans="1:20" x14ac:dyDescent="0.25">
      <c r="A32">
        <v>2022</v>
      </c>
      <c r="B32">
        <v>25</v>
      </c>
      <c r="C32" t="s">
        <v>46</v>
      </c>
      <c r="D32">
        <v>13.65</v>
      </c>
      <c r="E32">
        <v>575.29999999999995</v>
      </c>
      <c r="F32">
        <v>145.94999999999999</v>
      </c>
      <c r="G32">
        <v>0</v>
      </c>
      <c r="H32">
        <v>0</v>
      </c>
      <c r="I32">
        <v>0</v>
      </c>
      <c r="J32">
        <v>0</v>
      </c>
      <c r="K32">
        <v>734.9</v>
      </c>
      <c r="L32" s="3">
        <f t="shared" si="0"/>
        <v>1.8573955640223162E-2</v>
      </c>
      <c r="M32" s="59">
        <v>2.001516300227445E-2</v>
      </c>
      <c r="N32" s="65">
        <v>1.737691352916839E-2</v>
      </c>
      <c r="O32" s="65">
        <v>1.7718120805369126E-2</v>
      </c>
    </row>
    <row r="33" spans="1:15" x14ac:dyDescent="0.25">
      <c r="A33">
        <v>2022</v>
      </c>
      <c r="B33">
        <v>26</v>
      </c>
      <c r="C33" t="s">
        <v>47</v>
      </c>
      <c r="D33">
        <v>339.23</v>
      </c>
      <c r="E33">
        <v>1843.35</v>
      </c>
      <c r="F33">
        <v>258</v>
      </c>
      <c r="G33">
        <v>0</v>
      </c>
      <c r="H33">
        <v>0</v>
      </c>
      <c r="I33">
        <v>0</v>
      </c>
      <c r="J33">
        <v>0</v>
      </c>
      <c r="K33">
        <v>2440.58</v>
      </c>
      <c r="L33" s="3">
        <f t="shared" si="0"/>
        <v>0.13899564857533867</v>
      </c>
      <c r="M33" s="59">
        <v>8.7332453642614077E-2</v>
      </c>
      <c r="N33" s="65">
        <v>8.9730922656423129E-2</v>
      </c>
      <c r="O33" s="65">
        <v>9.526728251827854E-2</v>
      </c>
    </row>
    <row r="34" spans="1:15" x14ac:dyDescent="0.25">
      <c r="A34">
        <v>2022</v>
      </c>
      <c r="B34">
        <v>27</v>
      </c>
      <c r="C34" t="s">
        <v>48</v>
      </c>
      <c r="D34">
        <v>122.06</v>
      </c>
      <c r="E34">
        <v>835.66</v>
      </c>
      <c r="F34">
        <v>97.34</v>
      </c>
      <c r="G34">
        <v>0</v>
      </c>
      <c r="H34">
        <v>0</v>
      </c>
      <c r="I34">
        <v>0</v>
      </c>
      <c r="J34">
        <v>0</v>
      </c>
      <c r="K34">
        <v>1055.06</v>
      </c>
      <c r="L34" s="3">
        <f t="shared" si="0"/>
        <v>0.11569010293253465</v>
      </c>
      <c r="M34" s="59">
        <v>7.2139117026630548E-2</v>
      </c>
      <c r="N34" s="65">
        <v>7.5218506306589203E-2</v>
      </c>
      <c r="O34" s="65">
        <v>7.6747244488977948E-2</v>
      </c>
    </row>
    <row r="35" spans="1:15" x14ac:dyDescent="0.25">
      <c r="A35">
        <v>2022</v>
      </c>
      <c r="B35">
        <v>28</v>
      </c>
      <c r="C35" t="s">
        <v>49</v>
      </c>
      <c r="D35">
        <v>332.9</v>
      </c>
      <c r="E35">
        <v>1733.01</v>
      </c>
      <c r="F35">
        <v>288.75</v>
      </c>
      <c r="G35">
        <v>0</v>
      </c>
      <c r="H35">
        <v>0</v>
      </c>
      <c r="I35">
        <v>0</v>
      </c>
      <c r="J35">
        <v>0</v>
      </c>
      <c r="K35">
        <v>2354.66</v>
      </c>
      <c r="L35" s="3">
        <f t="shared" si="0"/>
        <v>0.14137922247797982</v>
      </c>
      <c r="M35" s="59">
        <v>8.1923968982370907E-2</v>
      </c>
      <c r="N35" s="65">
        <v>6.4199858590619843E-2</v>
      </c>
      <c r="O35" s="65">
        <v>5.4411547139105669E-2</v>
      </c>
    </row>
    <row r="36" spans="1:15" x14ac:dyDescent="0.25">
      <c r="A36">
        <v>2022</v>
      </c>
      <c r="B36">
        <v>29</v>
      </c>
      <c r="C36" t="s">
        <v>50</v>
      </c>
      <c r="D36">
        <v>78.5</v>
      </c>
      <c r="E36">
        <v>743.12</v>
      </c>
      <c r="F36">
        <v>12</v>
      </c>
      <c r="G36">
        <v>0</v>
      </c>
      <c r="H36">
        <v>0</v>
      </c>
      <c r="I36">
        <v>0</v>
      </c>
      <c r="J36">
        <v>0</v>
      </c>
      <c r="K36">
        <v>833.62</v>
      </c>
      <c r="L36" s="3">
        <f t="shared" si="0"/>
        <v>9.4167606343417865E-2</v>
      </c>
      <c r="M36" s="59">
        <v>5.9404372161791112E-2</v>
      </c>
      <c r="N36" s="65">
        <v>6.0395388476559876E-2</v>
      </c>
      <c r="O36" s="65">
        <v>6.0219197880284236E-2</v>
      </c>
    </row>
    <row r="37" spans="1:15" x14ac:dyDescent="0.25">
      <c r="A37">
        <v>2022</v>
      </c>
      <c r="B37">
        <v>30</v>
      </c>
      <c r="C37" t="s">
        <v>51</v>
      </c>
      <c r="D37">
        <v>84.76</v>
      </c>
      <c r="E37">
        <v>322.37</v>
      </c>
      <c r="F37">
        <v>31</v>
      </c>
      <c r="G37">
        <v>0</v>
      </c>
      <c r="H37">
        <v>0</v>
      </c>
      <c r="I37">
        <v>0</v>
      </c>
      <c r="J37">
        <v>0</v>
      </c>
      <c r="K37">
        <v>438.13</v>
      </c>
      <c r="L37" s="3">
        <f t="shared" si="0"/>
        <v>0.19345856252710383</v>
      </c>
      <c r="M37" s="59">
        <v>7.6298986585437295E-2</v>
      </c>
      <c r="N37" s="65">
        <v>9.136966126656848E-2</v>
      </c>
      <c r="O37" s="65">
        <v>9.147003370850712E-2</v>
      </c>
    </row>
    <row r="38" spans="1:15" x14ac:dyDescent="0.25">
      <c r="A38">
        <v>2022</v>
      </c>
      <c r="B38">
        <v>36</v>
      </c>
      <c r="C38" t="s">
        <v>57</v>
      </c>
      <c r="D38">
        <v>189.04</v>
      </c>
      <c r="E38">
        <v>1011.96</v>
      </c>
      <c r="F38">
        <v>100.64</v>
      </c>
      <c r="G38">
        <v>0</v>
      </c>
      <c r="H38">
        <v>0</v>
      </c>
      <c r="I38">
        <v>0</v>
      </c>
      <c r="J38">
        <v>0</v>
      </c>
      <c r="K38">
        <v>1301.6400000000001</v>
      </c>
      <c r="L38" s="3">
        <f t="shared" si="0"/>
        <v>0.14523216864878152</v>
      </c>
      <c r="M38" s="59">
        <v>0.12037305822894104</v>
      </c>
      <c r="N38" s="65">
        <v>0.11102746693794506</v>
      </c>
      <c r="O38" s="65">
        <v>9.4372112557748841E-2</v>
      </c>
    </row>
    <row r="39" spans="1:15" x14ac:dyDescent="0.25">
      <c r="A39">
        <v>2022</v>
      </c>
      <c r="B39">
        <v>43</v>
      </c>
      <c r="C39" t="s">
        <v>64</v>
      </c>
      <c r="D39">
        <v>61.95</v>
      </c>
      <c r="E39">
        <v>509.05</v>
      </c>
      <c r="F39">
        <v>93.8</v>
      </c>
      <c r="G39">
        <v>0</v>
      </c>
      <c r="H39">
        <v>0</v>
      </c>
      <c r="I39">
        <v>0</v>
      </c>
      <c r="J39">
        <v>0</v>
      </c>
      <c r="K39">
        <v>664.8</v>
      </c>
      <c r="L39" s="3">
        <f t="shared" si="0"/>
        <v>9.3185920577617334E-2</v>
      </c>
      <c r="M39" s="59">
        <v>8.0238547031715901E-2</v>
      </c>
      <c r="N39" s="65">
        <v>7.7505074737036356E-2</v>
      </c>
      <c r="O39" s="65">
        <v>5.216765605324699E-2</v>
      </c>
    </row>
    <row r="40" spans="1:15" x14ac:dyDescent="0.25">
      <c r="A40">
        <v>2022</v>
      </c>
      <c r="B40">
        <v>31</v>
      </c>
      <c r="C40" t="s">
        <v>52</v>
      </c>
      <c r="D40">
        <v>118.55</v>
      </c>
      <c r="E40">
        <v>460.83</v>
      </c>
      <c r="F40">
        <v>52.9</v>
      </c>
      <c r="G40">
        <v>0</v>
      </c>
      <c r="H40">
        <v>0</v>
      </c>
      <c r="I40">
        <v>0</v>
      </c>
      <c r="J40">
        <v>0</v>
      </c>
      <c r="K40">
        <v>632.28</v>
      </c>
      <c r="L40" s="3">
        <f t="shared" si="0"/>
        <v>0.18749604605554501</v>
      </c>
      <c r="M40" s="59">
        <v>9.3655410983136136E-2</v>
      </c>
      <c r="N40" s="65">
        <v>7.1468604798322233E-2</v>
      </c>
      <c r="O40" s="65">
        <v>7.0692851747579485E-2</v>
      </c>
    </row>
    <row r="41" spans="1:15" x14ac:dyDescent="0.25">
      <c r="A41">
        <v>2022</v>
      </c>
      <c r="B41">
        <v>32</v>
      </c>
      <c r="C41" t="s">
        <v>53</v>
      </c>
      <c r="D41">
        <v>301.54000000000002</v>
      </c>
      <c r="E41">
        <v>1941.94</v>
      </c>
      <c r="F41">
        <v>227</v>
      </c>
      <c r="G41">
        <v>0</v>
      </c>
      <c r="H41">
        <v>0</v>
      </c>
      <c r="I41">
        <v>0</v>
      </c>
      <c r="J41">
        <v>0</v>
      </c>
      <c r="K41">
        <v>2470.48</v>
      </c>
      <c r="L41" s="3">
        <f t="shared" si="0"/>
        <v>0.12205725203199379</v>
      </c>
      <c r="M41" s="59">
        <v>8.0820441232340542E-2</v>
      </c>
      <c r="N41" s="65">
        <v>7.5940813937474178E-2</v>
      </c>
      <c r="O41" s="65">
        <v>7.1825854213241946E-2</v>
      </c>
    </row>
    <row r="42" spans="1:15" x14ac:dyDescent="0.25">
      <c r="A42">
        <v>2022</v>
      </c>
      <c r="B42">
        <v>33</v>
      </c>
      <c r="C42" t="s">
        <v>54</v>
      </c>
      <c r="D42">
        <v>64.349999999999994</v>
      </c>
      <c r="E42">
        <v>609.09</v>
      </c>
      <c r="F42">
        <v>67.650000000000006</v>
      </c>
      <c r="G42">
        <v>0</v>
      </c>
      <c r="H42">
        <v>0</v>
      </c>
      <c r="I42">
        <v>0</v>
      </c>
      <c r="J42">
        <v>0</v>
      </c>
      <c r="K42">
        <v>741.09</v>
      </c>
      <c r="L42" s="3">
        <f t="shared" si="0"/>
        <v>8.6831558919969229E-2</v>
      </c>
      <c r="M42" s="59">
        <v>4.0868004896781877E-2</v>
      </c>
      <c r="N42" s="65">
        <v>2.8639456931052534E-2</v>
      </c>
      <c r="O42" s="65">
        <v>2.5677196430552694E-2</v>
      </c>
    </row>
    <row r="43" spans="1:15" x14ac:dyDescent="0.25">
      <c r="A43">
        <v>2022</v>
      </c>
      <c r="B43">
        <v>41</v>
      </c>
      <c r="C43" t="s">
        <v>62</v>
      </c>
      <c r="D43">
        <v>69.430000000000007</v>
      </c>
      <c r="E43">
        <v>297.60000000000002</v>
      </c>
      <c r="F43">
        <v>66.2</v>
      </c>
      <c r="G43">
        <v>0</v>
      </c>
      <c r="H43">
        <v>0</v>
      </c>
      <c r="I43">
        <v>0</v>
      </c>
      <c r="J43">
        <v>0</v>
      </c>
      <c r="K43">
        <v>433.23</v>
      </c>
      <c r="L43" s="3">
        <f t="shared" si="0"/>
        <v>0.16026129307758005</v>
      </c>
      <c r="M43" s="59">
        <v>0.10402826855123674</v>
      </c>
      <c r="N43" s="65">
        <v>6.7931371181475797E-2</v>
      </c>
      <c r="O43" s="65">
        <v>5.6603773584905662E-2</v>
      </c>
    </row>
    <row r="44" spans="1:15" x14ac:dyDescent="0.25">
      <c r="A44">
        <v>2022</v>
      </c>
      <c r="B44">
        <v>34</v>
      </c>
      <c r="C44" t="s">
        <v>55</v>
      </c>
      <c r="D44">
        <v>85.5</v>
      </c>
      <c r="E44">
        <v>666.78</v>
      </c>
      <c r="F44">
        <v>68.39</v>
      </c>
      <c r="G44">
        <v>0</v>
      </c>
      <c r="H44">
        <v>0</v>
      </c>
      <c r="I44">
        <v>0</v>
      </c>
      <c r="J44">
        <v>0</v>
      </c>
      <c r="K44">
        <v>820.66</v>
      </c>
      <c r="L44" s="3">
        <f t="shared" si="0"/>
        <v>0.10418443691662808</v>
      </c>
      <c r="M44" s="59">
        <v>8.1588555249236278E-2</v>
      </c>
      <c r="N44" s="65">
        <v>8.147460484205897E-2</v>
      </c>
      <c r="O44" s="65">
        <v>0.1015839069705273</v>
      </c>
    </row>
    <row r="45" spans="1:15" x14ac:dyDescent="0.25">
      <c r="A45">
        <v>2022</v>
      </c>
      <c r="B45">
        <v>96</v>
      </c>
      <c r="C45" t="s">
        <v>123</v>
      </c>
      <c r="D45">
        <v>0</v>
      </c>
      <c r="E45">
        <v>42.1</v>
      </c>
      <c r="F45">
        <v>23.9</v>
      </c>
      <c r="G45">
        <v>0</v>
      </c>
      <c r="H45">
        <v>0</v>
      </c>
      <c r="I45">
        <v>0</v>
      </c>
      <c r="J45">
        <v>0</v>
      </c>
      <c r="K45">
        <v>66</v>
      </c>
      <c r="L45" s="3">
        <f t="shared" si="0"/>
        <v>0</v>
      </c>
      <c r="M45" s="59">
        <v>0</v>
      </c>
      <c r="N45" s="65">
        <v>1.3805220883534137E-3</v>
      </c>
      <c r="O45" s="65">
        <v>0</v>
      </c>
    </row>
    <row r="46" spans="1:15" x14ac:dyDescent="0.25">
      <c r="A46" t="s">
        <v>77</v>
      </c>
      <c r="B46">
        <f>COUNTA(B2:B45)</f>
        <v>44</v>
      </c>
      <c r="D46">
        <f>SUM(D2:D45)</f>
        <v>4350.550000000002</v>
      </c>
      <c r="E46">
        <f t="shared" ref="E46:K46" si="3">SUM(E2:E45)</f>
        <v>32825.359999999993</v>
      </c>
      <c r="F46">
        <f t="shared" si="3"/>
        <v>4125.37</v>
      </c>
      <c r="G46">
        <f t="shared" si="3"/>
        <v>184.5</v>
      </c>
      <c r="H46">
        <f t="shared" si="3"/>
        <v>31.5</v>
      </c>
      <c r="I46">
        <f t="shared" si="3"/>
        <v>192</v>
      </c>
      <c r="J46">
        <f t="shared" si="3"/>
        <v>0</v>
      </c>
      <c r="K46">
        <f t="shared" si="3"/>
        <v>41709.260000000009</v>
      </c>
      <c r="L46" s="3">
        <f t="shared" si="0"/>
        <v>0.10430657364815393</v>
      </c>
      <c r="M46" s="59">
        <v>6.2E-2</v>
      </c>
      <c r="N46" s="65">
        <v>5.9006398215038502E-2</v>
      </c>
      <c r="O46" s="65">
        <v>5.6608551973541033E-2</v>
      </c>
    </row>
    <row r="47" spans="1:15" x14ac:dyDescent="0.25">
      <c r="N47" s="66">
        <v>5.8960469224774562E-2</v>
      </c>
      <c r="O47" s="66">
        <v>5.6750375728033632E-2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1965-5C9D-41F2-B946-E721B63D5505}">
  <dimension ref="A1:AA47"/>
  <sheetViews>
    <sheetView topLeftCell="A21" zoomScale="85" zoomScaleNormal="85" workbookViewId="0">
      <selection activeCell="D46" sqref="D46:J46"/>
    </sheetView>
  </sheetViews>
  <sheetFormatPr baseColWidth="10" defaultRowHeight="15" x14ac:dyDescent="0.25"/>
  <cols>
    <col min="12" max="12" width="9.140625"/>
  </cols>
  <sheetData>
    <row r="1" spans="1:27" ht="25.5" x14ac:dyDescent="0.25">
      <c r="A1" s="31" t="s">
        <v>67</v>
      </c>
      <c r="B1" s="31" t="s">
        <v>68</v>
      </c>
      <c r="C1" s="31" t="s">
        <v>69</v>
      </c>
      <c r="D1" s="31" t="s">
        <v>70</v>
      </c>
      <c r="E1" s="31" t="s">
        <v>71</v>
      </c>
      <c r="F1" s="31" t="s">
        <v>72</v>
      </c>
      <c r="G1" s="31" t="s">
        <v>73</v>
      </c>
      <c r="H1" s="31" t="s">
        <v>74</v>
      </c>
      <c r="I1" s="31" t="s">
        <v>75</v>
      </c>
      <c r="J1" s="31" t="s">
        <v>76</v>
      </c>
      <c r="K1" s="31" t="s">
        <v>77</v>
      </c>
      <c r="L1" s="16" t="s">
        <v>143</v>
      </c>
      <c r="M1" s="16" t="s">
        <v>145</v>
      </c>
      <c r="N1" s="16" t="s">
        <v>144</v>
      </c>
      <c r="O1" s="16" t="s">
        <v>147</v>
      </c>
      <c r="P1" s="16" t="s">
        <v>148</v>
      </c>
      <c r="Q1" s="16" t="s">
        <v>149</v>
      </c>
    </row>
    <row r="2" spans="1:27" x14ac:dyDescent="0.25">
      <c r="A2" s="32" t="s">
        <v>137</v>
      </c>
      <c r="B2" s="32" t="s">
        <v>78</v>
      </c>
      <c r="C2" s="32" t="s">
        <v>23</v>
      </c>
      <c r="D2" s="29">
        <v>47.55</v>
      </c>
      <c r="E2" s="29">
        <v>634.38</v>
      </c>
      <c r="F2" s="29">
        <v>55.97</v>
      </c>
      <c r="G2" s="29">
        <v>0</v>
      </c>
      <c r="H2" s="29">
        <v>0</v>
      </c>
      <c r="I2" s="29">
        <v>0</v>
      </c>
      <c r="J2" s="29">
        <v>0</v>
      </c>
      <c r="K2" s="29">
        <v>737.9</v>
      </c>
      <c r="L2" s="3">
        <f>D2/K2</f>
        <v>6.4439625965577993E-2</v>
      </c>
      <c r="M2" s="60">
        <f>E2/K2</f>
        <v>0.85970998780322538</v>
      </c>
      <c r="N2" s="60">
        <f>F2/K2</f>
        <v>7.5850386231196637E-2</v>
      </c>
      <c r="O2" s="3">
        <f t="shared" ref="O2:O45" si="0">G2/K2</f>
        <v>0</v>
      </c>
      <c r="P2" s="3">
        <f>H2/K2</f>
        <v>0</v>
      </c>
      <c r="Q2" s="3">
        <f>I2/K2</f>
        <v>0</v>
      </c>
    </row>
    <row r="3" spans="1:27" x14ac:dyDescent="0.25">
      <c r="A3" s="32" t="s">
        <v>137</v>
      </c>
      <c r="B3" s="32" t="s">
        <v>79</v>
      </c>
      <c r="C3" s="32" t="s">
        <v>24</v>
      </c>
      <c r="D3" s="29">
        <v>13.25</v>
      </c>
      <c r="E3" s="29">
        <v>198.98</v>
      </c>
      <c r="F3" s="29">
        <v>4.8</v>
      </c>
      <c r="G3" s="29">
        <v>0</v>
      </c>
      <c r="H3" s="29">
        <v>0</v>
      </c>
      <c r="I3" s="29">
        <v>0</v>
      </c>
      <c r="J3" s="29">
        <v>0</v>
      </c>
      <c r="K3" s="29">
        <v>217.03</v>
      </c>
      <c r="L3" s="3">
        <f t="shared" ref="L3:L47" si="1">D3/K3</f>
        <v>6.10514675390499E-2</v>
      </c>
      <c r="M3" s="60">
        <f t="shared" ref="M3:M47" si="2">E3/K3</f>
        <v>0.91683177440906782</v>
      </c>
      <c r="N3" s="60">
        <f>F3/K3</f>
        <v>2.2116758051882228E-2</v>
      </c>
      <c r="O3" s="3">
        <f t="shared" si="0"/>
        <v>0</v>
      </c>
      <c r="P3" s="3">
        <f t="shared" ref="P3:P47" si="3">H3/K3</f>
        <v>0</v>
      </c>
      <c r="Q3" s="3">
        <f t="shared" ref="Q3:Q47" si="4">I3/K3</f>
        <v>0</v>
      </c>
    </row>
    <row r="4" spans="1:27" ht="15.75" thickBot="1" x14ac:dyDescent="0.3">
      <c r="A4" s="32" t="s">
        <v>137</v>
      </c>
      <c r="B4" s="32" t="s">
        <v>80</v>
      </c>
      <c r="C4" s="32" t="s">
        <v>25</v>
      </c>
      <c r="D4" s="29">
        <v>52.01</v>
      </c>
      <c r="E4" s="29">
        <v>336.19</v>
      </c>
      <c r="F4" s="29">
        <v>45.51</v>
      </c>
      <c r="G4" s="29">
        <v>0</v>
      </c>
      <c r="H4" s="29">
        <v>0</v>
      </c>
      <c r="I4" s="29">
        <v>0</v>
      </c>
      <c r="J4" s="29">
        <v>0</v>
      </c>
      <c r="K4" s="29">
        <v>433.71</v>
      </c>
      <c r="L4" s="3">
        <f t="shared" si="1"/>
        <v>0.11991883977773167</v>
      </c>
      <c r="M4" s="60">
        <f t="shared" si="2"/>
        <v>0.77514929330658733</v>
      </c>
      <c r="N4" s="60">
        <f t="shared" ref="N4:N47" si="5">F4/K4</f>
        <v>0.10493186691568099</v>
      </c>
      <c r="O4" s="3">
        <f t="shared" si="0"/>
        <v>0</v>
      </c>
      <c r="P4" s="3">
        <f t="shared" si="3"/>
        <v>0</v>
      </c>
      <c r="Q4" s="3">
        <f t="shared" si="4"/>
        <v>0</v>
      </c>
    </row>
    <row r="5" spans="1:27" ht="16.5" thickTop="1" thickBot="1" x14ac:dyDescent="0.3">
      <c r="A5" s="32" t="s">
        <v>137</v>
      </c>
      <c r="B5" s="32" t="s">
        <v>81</v>
      </c>
      <c r="C5" s="32" t="s">
        <v>56</v>
      </c>
      <c r="D5" s="29">
        <v>28.3</v>
      </c>
      <c r="E5" s="29">
        <v>900.91</v>
      </c>
      <c r="F5" s="29">
        <v>13.5</v>
      </c>
      <c r="G5" s="29">
        <v>0</v>
      </c>
      <c r="H5" s="29">
        <v>0</v>
      </c>
      <c r="I5" s="29">
        <v>0</v>
      </c>
      <c r="J5" s="29">
        <v>0</v>
      </c>
      <c r="K5" s="29">
        <v>942.71</v>
      </c>
      <c r="L5" s="3">
        <f t="shared" si="1"/>
        <v>3.0019836429018468E-2</v>
      </c>
      <c r="M5" s="60">
        <f t="shared" si="2"/>
        <v>0.95565974689989486</v>
      </c>
      <c r="N5" s="60">
        <f t="shared" si="5"/>
        <v>1.4320416671086548E-2</v>
      </c>
      <c r="O5" s="3">
        <f t="shared" si="0"/>
        <v>0</v>
      </c>
      <c r="P5" s="3">
        <f t="shared" si="3"/>
        <v>0</v>
      </c>
      <c r="Q5" s="3">
        <f t="shared" si="4"/>
        <v>0</v>
      </c>
      <c r="R5" s="19">
        <v>2023</v>
      </c>
      <c r="S5" s="11"/>
      <c r="T5" s="11"/>
      <c r="U5" s="11"/>
      <c r="V5" s="11"/>
      <c r="W5" s="11"/>
      <c r="X5" s="11"/>
      <c r="Y5" s="11"/>
      <c r="Z5" s="11"/>
      <c r="AA5" s="11"/>
    </row>
    <row r="6" spans="1:27" ht="15.75" thickTop="1" x14ac:dyDescent="0.25">
      <c r="A6" s="32" t="s">
        <v>137</v>
      </c>
      <c r="B6" s="32" t="s">
        <v>82</v>
      </c>
      <c r="C6" s="32" t="s">
        <v>60</v>
      </c>
      <c r="D6" s="29">
        <v>26.65</v>
      </c>
      <c r="E6" s="29">
        <v>1274.01</v>
      </c>
      <c r="F6" s="29">
        <v>74.349999999999994</v>
      </c>
      <c r="G6" s="29">
        <v>0</v>
      </c>
      <c r="H6" s="29">
        <v>0</v>
      </c>
      <c r="I6" s="29">
        <v>0</v>
      </c>
      <c r="J6" s="29">
        <v>0</v>
      </c>
      <c r="K6" s="29">
        <v>1375.01</v>
      </c>
      <c r="L6" s="3">
        <f t="shared" si="1"/>
        <v>1.9381677224165641E-2</v>
      </c>
      <c r="M6" s="60">
        <f t="shared" si="2"/>
        <v>0.92654598875644545</v>
      </c>
      <c r="N6" s="60">
        <f t="shared" si="5"/>
        <v>5.4072334019388948E-2</v>
      </c>
      <c r="O6" s="3">
        <f t="shared" si="0"/>
        <v>0</v>
      </c>
      <c r="P6" s="3">
        <f t="shared" si="3"/>
        <v>0</v>
      </c>
      <c r="Q6" s="3">
        <f t="shared" si="4"/>
        <v>0</v>
      </c>
      <c r="R6" s="20" t="s">
        <v>128</v>
      </c>
      <c r="S6" s="21" t="s">
        <v>129</v>
      </c>
      <c r="T6" s="21" t="s">
        <v>70</v>
      </c>
      <c r="U6" s="21" t="s">
        <v>71</v>
      </c>
      <c r="V6" s="21" t="s">
        <v>130</v>
      </c>
      <c r="W6" s="21" t="s">
        <v>131</v>
      </c>
      <c r="X6" s="21" t="s">
        <v>74</v>
      </c>
      <c r="Y6" s="21" t="s">
        <v>75</v>
      </c>
      <c r="Z6" s="21" t="s">
        <v>76</v>
      </c>
      <c r="AA6" s="21" t="s">
        <v>21</v>
      </c>
    </row>
    <row r="7" spans="1:27" x14ac:dyDescent="0.25">
      <c r="A7" s="32" t="s">
        <v>137</v>
      </c>
      <c r="B7" s="32" t="s">
        <v>83</v>
      </c>
      <c r="C7" s="32" t="s">
        <v>58</v>
      </c>
      <c r="D7" s="29">
        <v>0</v>
      </c>
      <c r="E7" s="29">
        <v>501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501</v>
      </c>
      <c r="L7" s="3">
        <f t="shared" si="1"/>
        <v>0</v>
      </c>
      <c r="M7" s="60">
        <f t="shared" si="2"/>
        <v>1</v>
      </c>
      <c r="N7" s="60">
        <f t="shared" si="5"/>
        <v>0</v>
      </c>
      <c r="O7" s="3">
        <f t="shared" si="0"/>
        <v>0</v>
      </c>
      <c r="P7" s="3">
        <f t="shared" si="3"/>
        <v>0</v>
      </c>
      <c r="Q7" s="3">
        <f t="shared" si="4"/>
        <v>0</v>
      </c>
      <c r="R7" s="22">
        <v>13</v>
      </c>
      <c r="S7" s="23" t="s">
        <v>34</v>
      </c>
      <c r="T7" s="14">
        <f t="shared" ref="T7:AA7" si="6">D31</f>
        <v>69</v>
      </c>
      <c r="U7" s="14">
        <f t="shared" si="6"/>
        <v>243.55</v>
      </c>
      <c r="V7" s="14">
        <f t="shared" si="6"/>
        <v>597.35</v>
      </c>
      <c r="W7" s="14">
        <f t="shared" si="6"/>
        <v>94</v>
      </c>
      <c r="X7" s="14">
        <f t="shared" si="6"/>
        <v>18</v>
      </c>
      <c r="Y7" s="14">
        <f t="shared" si="6"/>
        <v>106.5</v>
      </c>
      <c r="Z7" s="14">
        <f t="shared" si="6"/>
        <v>0</v>
      </c>
      <c r="AA7" s="14">
        <f t="shared" si="6"/>
        <v>1128.4000000000001</v>
      </c>
    </row>
    <row r="8" spans="1:27" x14ac:dyDescent="0.25">
      <c r="A8" s="32" t="s">
        <v>137</v>
      </c>
      <c r="B8" s="32" t="s">
        <v>84</v>
      </c>
      <c r="C8" s="32" t="s">
        <v>26</v>
      </c>
      <c r="D8" s="29">
        <v>98.7</v>
      </c>
      <c r="E8" s="29">
        <v>860.08</v>
      </c>
      <c r="F8" s="29">
        <v>101.2</v>
      </c>
      <c r="G8" s="29">
        <v>0</v>
      </c>
      <c r="H8" s="29">
        <v>0</v>
      </c>
      <c r="I8" s="29">
        <v>0</v>
      </c>
      <c r="J8" s="29">
        <v>0</v>
      </c>
      <c r="K8" s="29">
        <v>1059.98</v>
      </c>
      <c r="L8" s="3">
        <f t="shared" si="1"/>
        <v>9.3114964433291189E-2</v>
      </c>
      <c r="M8" s="60">
        <f t="shared" si="2"/>
        <v>0.81141153606671823</v>
      </c>
      <c r="N8" s="60">
        <f t="shared" si="5"/>
        <v>9.5473499499990566E-2</v>
      </c>
      <c r="O8" s="3">
        <f t="shared" si="0"/>
        <v>0</v>
      </c>
      <c r="P8" s="3">
        <f t="shared" si="3"/>
        <v>0</v>
      </c>
      <c r="Q8" s="3">
        <f t="shared" si="4"/>
        <v>0</v>
      </c>
      <c r="R8" s="22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32" t="s">
        <v>137</v>
      </c>
      <c r="B9" s="32" t="s">
        <v>85</v>
      </c>
      <c r="C9" s="32" t="s">
        <v>86</v>
      </c>
      <c r="D9" s="29">
        <v>0</v>
      </c>
      <c r="E9" s="29">
        <v>1.1299999999999999</v>
      </c>
      <c r="F9" s="29">
        <v>1.1299999999999999</v>
      </c>
      <c r="G9" s="29">
        <v>0</v>
      </c>
      <c r="H9" s="29">
        <v>0</v>
      </c>
      <c r="I9" s="29">
        <v>0</v>
      </c>
      <c r="J9" s="29">
        <v>0</v>
      </c>
      <c r="K9" s="29">
        <v>2.2599999999999998</v>
      </c>
      <c r="L9" s="3">
        <f t="shared" si="1"/>
        <v>0</v>
      </c>
      <c r="M9" s="60">
        <f t="shared" si="2"/>
        <v>0.5</v>
      </c>
      <c r="N9" s="60">
        <f t="shared" si="5"/>
        <v>0.5</v>
      </c>
      <c r="O9" s="3">
        <f t="shared" si="0"/>
        <v>0</v>
      </c>
      <c r="P9" s="3">
        <f t="shared" si="3"/>
        <v>0</v>
      </c>
      <c r="Q9" s="3">
        <f t="shared" si="4"/>
        <v>0</v>
      </c>
      <c r="R9" s="24" t="s">
        <v>132</v>
      </c>
      <c r="S9" s="25" t="s">
        <v>19</v>
      </c>
      <c r="T9" s="29">
        <v>45</v>
      </c>
      <c r="U9" s="29">
        <v>136</v>
      </c>
      <c r="V9" s="29">
        <v>0</v>
      </c>
      <c r="W9" s="29">
        <v>72</v>
      </c>
      <c r="X9" s="29">
        <v>18</v>
      </c>
      <c r="Y9" s="29">
        <v>72</v>
      </c>
      <c r="Z9" s="29">
        <v>0</v>
      </c>
      <c r="AA9" s="29">
        <v>343</v>
      </c>
    </row>
    <row r="10" spans="1:27" x14ac:dyDescent="0.25">
      <c r="A10" s="32" t="s">
        <v>137</v>
      </c>
      <c r="B10" s="32" t="s">
        <v>87</v>
      </c>
      <c r="C10" s="32" t="s">
        <v>27</v>
      </c>
      <c r="D10" s="29">
        <v>75.78</v>
      </c>
      <c r="E10" s="29">
        <v>1054.43</v>
      </c>
      <c r="F10" s="29">
        <v>20</v>
      </c>
      <c r="G10" s="29">
        <v>0</v>
      </c>
      <c r="H10" s="29">
        <v>0</v>
      </c>
      <c r="I10" s="29">
        <v>0</v>
      </c>
      <c r="J10" s="29">
        <v>0</v>
      </c>
      <c r="K10" s="29">
        <v>1150.21</v>
      </c>
      <c r="L10" s="3">
        <f t="shared" si="1"/>
        <v>6.5883621251771413E-2</v>
      </c>
      <c r="M10" s="60">
        <f t="shared" si="2"/>
        <v>0.91672824962398169</v>
      </c>
      <c r="N10" s="60">
        <f t="shared" si="5"/>
        <v>1.7388129124246875E-2</v>
      </c>
      <c r="O10" s="3">
        <f t="shared" si="0"/>
        <v>0</v>
      </c>
      <c r="P10" s="3">
        <f t="shared" si="3"/>
        <v>0</v>
      </c>
      <c r="Q10" s="3">
        <f t="shared" si="4"/>
        <v>0</v>
      </c>
      <c r="R10" s="24" t="s">
        <v>133</v>
      </c>
      <c r="S10" s="25" t="s">
        <v>134</v>
      </c>
      <c r="T10" s="29">
        <v>0</v>
      </c>
      <c r="U10" s="29">
        <v>1776.12</v>
      </c>
      <c r="V10" s="29">
        <v>143.94999999999999</v>
      </c>
      <c r="W10" s="29">
        <v>3</v>
      </c>
      <c r="X10" s="29">
        <v>0</v>
      </c>
      <c r="Y10" s="29">
        <v>0</v>
      </c>
      <c r="Z10" s="29">
        <v>0</v>
      </c>
      <c r="AA10" s="29">
        <v>1923.07</v>
      </c>
    </row>
    <row r="11" spans="1:27" x14ac:dyDescent="0.25">
      <c r="A11" s="32" t="s">
        <v>137</v>
      </c>
      <c r="B11" s="32" t="s">
        <v>88</v>
      </c>
      <c r="C11" s="32" t="s">
        <v>28</v>
      </c>
      <c r="D11" s="29">
        <v>42.65</v>
      </c>
      <c r="E11" s="29">
        <v>1428.13</v>
      </c>
      <c r="F11" s="29">
        <v>86.4</v>
      </c>
      <c r="G11" s="29">
        <v>0</v>
      </c>
      <c r="H11" s="29">
        <v>0</v>
      </c>
      <c r="I11" s="29">
        <v>0</v>
      </c>
      <c r="J11" s="29">
        <v>0</v>
      </c>
      <c r="K11" s="29">
        <v>1557.18</v>
      </c>
      <c r="L11" s="3">
        <f t="shared" si="1"/>
        <v>2.7389254935203378E-2</v>
      </c>
      <c r="M11" s="60">
        <f t="shared" si="2"/>
        <v>0.91712583002607284</v>
      </c>
      <c r="N11" s="60">
        <f t="shared" si="5"/>
        <v>5.5484915038723846E-2</v>
      </c>
      <c r="O11" s="3">
        <f t="shared" si="0"/>
        <v>0</v>
      </c>
      <c r="P11" s="3">
        <f t="shared" si="3"/>
        <v>0</v>
      </c>
      <c r="Q11" s="3">
        <f t="shared" si="4"/>
        <v>0</v>
      </c>
      <c r="R11" s="22" t="s">
        <v>135</v>
      </c>
      <c r="S11" s="26" t="s">
        <v>21</v>
      </c>
      <c r="T11">
        <f>D47</f>
        <v>2225.5299999999997</v>
      </c>
      <c r="U11">
        <f t="shared" ref="U11:AA11" si="7">E47</f>
        <v>31409.86</v>
      </c>
      <c r="V11">
        <f t="shared" si="7"/>
        <v>2247.4</v>
      </c>
      <c r="W11">
        <f t="shared" si="7"/>
        <v>0</v>
      </c>
      <c r="X11">
        <f t="shared" si="7"/>
        <v>0</v>
      </c>
      <c r="Y11">
        <f t="shared" si="7"/>
        <v>0</v>
      </c>
      <c r="Z11">
        <f t="shared" si="7"/>
        <v>0</v>
      </c>
      <c r="AA11">
        <f t="shared" si="7"/>
        <v>35882.790000000008</v>
      </c>
    </row>
    <row r="12" spans="1:27" x14ac:dyDescent="0.25">
      <c r="A12" s="32" t="s">
        <v>137</v>
      </c>
      <c r="B12" s="32" t="s">
        <v>89</v>
      </c>
      <c r="C12" s="32" t="s">
        <v>65</v>
      </c>
      <c r="D12" s="29">
        <v>12.05</v>
      </c>
      <c r="E12" s="29">
        <v>154.72</v>
      </c>
      <c r="F12" s="29">
        <v>89.1</v>
      </c>
      <c r="G12" s="29">
        <v>0</v>
      </c>
      <c r="H12" s="29">
        <v>0</v>
      </c>
      <c r="I12" s="29">
        <v>0</v>
      </c>
      <c r="J12" s="29">
        <v>0</v>
      </c>
      <c r="K12" s="29">
        <v>255.87</v>
      </c>
      <c r="L12" s="3">
        <f t="shared" si="1"/>
        <v>4.7094227537421346E-2</v>
      </c>
      <c r="M12" s="60">
        <f t="shared" si="2"/>
        <v>0.60468206511118927</v>
      </c>
      <c r="N12" s="60">
        <f t="shared" si="5"/>
        <v>0.34822370735138936</v>
      </c>
      <c r="O12" s="3">
        <f t="shared" si="0"/>
        <v>0</v>
      </c>
      <c r="P12" s="3">
        <f t="shared" si="3"/>
        <v>0</v>
      </c>
      <c r="Q12" s="3">
        <f t="shared" si="4"/>
        <v>0</v>
      </c>
      <c r="R12" s="22"/>
      <c r="S12" s="26" t="s">
        <v>136</v>
      </c>
      <c r="T12" s="27">
        <f>T11-T7-T9-T10</f>
        <v>2111.5299999999997</v>
      </c>
      <c r="U12" s="27">
        <f t="shared" ref="U12:Z12" si="8">U11-U7-U9-U10</f>
        <v>29254.190000000002</v>
      </c>
      <c r="V12" s="27">
        <f t="shared" si="8"/>
        <v>1506.1000000000001</v>
      </c>
      <c r="W12" s="27">
        <f>W11-W7-W9-W10</f>
        <v>-169</v>
      </c>
      <c r="X12" s="27">
        <f>X11-X7-X9-X10</f>
        <v>-36</v>
      </c>
      <c r="Y12" s="27">
        <f t="shared" si="8"/>
        <v>-178.5</v>
      </c>
      <c r="Z12" s="27">
        <f t="shared" si="8"/>
        <v>0</v>
      </c>
      <c r="AA12" s="27">
        <f>AA11-AA7-AA9-AA10</f>
        <v>32488.320000000007</v>
      </c>
    </row>
    <row r="13" spans="1:27" x14ac:dyDescent="0.25">
      <c r="A13" s="32" t="s">
        <v>137</v>
      </c>
      <c r="B13" s="32" t="s">
        <v>90</v>
      </c>
      <c r="C13" s="32" t="s">
        <v>36</v>
      </c>
      <c r="D13" s="29">
        <v>9.5</v>
      </c>
      <c r="E13" s="29">
        <v>475.08</v>
      </c>
      <c r="F13" s="29">
        <v>11</v>
      </c>
      <c r="G13" s="29">
        <v>0</v>
      </c>
      <c r="H13" s="29">
        <v>0</v>
      </c>
      <c r="I13" s="29">
        <v>0</v>
      </c>
      <c r="J13" s="29">
        <v>0</v>
      </c>
      <c r="K13" s="29">
        <v>495.58</v>
      </c>
      <c r="L13" s="3">
        <f t="shared" si="1"/>
        <v>1.9169458008797772E-2</v>
      </c>
      <c r="M13" s="60">
        <f t="shared" si="2"/>
        <v>0.95863432745469956</v>
      </c>
      <c r="N13" s="60">
        <f t="shared" si="5"/>
        <v>2.2196214536502685E-2</v>
      </c>
      <c r="O13" s="3">
        <f t="shared" si="0"/>
        <v>0</v>
      </c>
      <c r="P13" s="3">
        <f t="shared" si="3"/>
        <v>0</v>
      </c>
      <c r="Q13" s="3">
        <f t="shared" si="4"/>
        <v>0</v>
      </c>
      <c r="R13" s="22"/>
      <c r="S13" s="26"/>
      <c r="T13" s="28">
        <f>+T12/AA12</f>
        <v>6.4993511514291877E-2</v>
      </c>
      <c r="U13" s="28">
        <f>+U12/AA12</f>
        <v>0.90045253186375895</v>
      </c>
      <c r="V13" s="28">
        <f>+V12/AA12</f>
        <v>4.6358198885014669E-2</v>
      </c>
      <c r="W13" s="28">
        <f>+W12/AA12</f>
        <v>-5.2018694718594244E-3</v>
      </c>
      <c r="X13" s="28">
        <f>+X12/AA12</f>
        <v>-1.108090538384256E-3</v>
      </c>
      <c r="Y13" s="28">
        <f>+Y12/AA12</f>
        <v>-5.4942822528219358E-3</v>
      </c>
      <c r="Z13" s="28">
        <f>+Z12/AA12</f>
        <v>0</v>
      </c>
      <c r="AA13" s="28">
        <f>AA$9/AA$9</f>
        <v>1</v>
      </c>
    </row>
    <row r="14" spans="1:27" x14ac:dyDescent="0.25">
      <c r="A14" s="32" t="s">
        <v>137</v>
      </c>
      <c r="B14" s="32" t="s">
        <v>91</v>
      </c>
      <c r="C14" s="32" t="s">
        <v>126</v>
      </c>
      <c r="D14" s="29">
        <v>12.65</v>
      </c>
      <c r="E14" s="29">
        <v>532.89</v>
      </c>
      <c r="F14" s="29">
        <v>21.4</v>
      </c>
      <c r="G14" s="29">
        <v>0</v>
      </c>
      <c r="H14" s="29">
        <v>0</v>
      </c>
      <c r="I14" s="29">
        <v>0</v>
      </c>
      <c r="J14" s="29">
        <v>0</v>
      </c>
      <c r="K14" s="29">
        <v>566.94000000000005</v>
      </c>
      <c r="L14" s="3">
        <f t="shared" si="1"/>
        <v>2.2312766783081101E-2</v>
      </c>
      <c r="M14" s="60">
        <f t="shared" si="2"/>
        <v>0.93994073446925586</v>
      </c>
      <c r="N14" s="60">
        <f t="shared" si="5"/>
        <v>3.7746498747662886E-2</v>
      </c>
      <c r="O14" s="3">
        <f t="shared" si="0"/>
        <v>0</v>
      </c>
      <c r="P14" s="3">
        <f t="shared" si="3"/>
        <v>0</v>
      </c>
      <c r="Q14" s="3">
        <f t="shared" si="4"/>
        <v>0</v>
      </c>
    </row>
    <row r="15" spans="1:27" x14ac:dyDescent="0.25">
      <c r="A15" s="32" t="s">
        <v>137</v>
      </c>
      <c r="B15" s="32" t="s">
        <v>92</v>
      </c>
      <c r="C15" s="32" t="s">
        <v>63</v>
      </c>
      <c r="D15" s="29">
        <v>44.14</v>
      </c>
      <c r="E15" s="29">
        <v>560.23</v>
      </c>
      <c r="F15" s="29">
        <v>40.049999999999997</v>
      </c>
      <c r="G15" s="29">
        <v>0</v>
      </c>
      <c r="H15" s="29">
        <v>0</v>
      </c>
      <c r="I15" s="29">
        <v>0</v>
      </c>
      <c r="J15" s="29">
        <v>0</v>
      </c>
      <c r="K15" s="29">
        <v>644.41999999999996</v>
      </c>
      <c r="L15" s="3">
        <f t="shared" si="1"/>
        <v>6.8495701561093705E-2</v>
      </c>
      <c r="M15" s="60">
        <f t="shared" si="2"/>
        <v>0.86935538934235446</v>
      </c>
      <c r="N15" s="60">
        <f t="shared" si="5"/>
        <v>6.2148909096551935E-2</v>
      </c>
      <c r="O15" s="3">
        <f t="shared" si="0"/>
        <v>0</v>
      </c>
      <c r="P15" s="3">
        <f t="shared" si="3"/>
        <v>0</v>
      </c>
      <c r="Q15" s="3">
        <f t="shared" si="4"/>
        <v>0</v>
      </c>
    </row>
    <row r="16" spans="1:27" x14ac:dyDescent="0.25">
      <c r="A16" s="32" t="s">
        <v>137</v>
      </c>
      <c r="B16" s="32" t="s">
        <v>93</v>
      </c>
      <c r="C16" s="32" t="s">
        <v>39</v>
      </c>
      <c r="D16" s="29">
        <v>4.71</v>
      </c>
      <c r="E16" s="29">
        <v>157.31</v>
      </c>
      <c r="F16" s="29">
        <v>4.74</v>
      </c>
      <c r="G16" s="29">
        <v>0</v>
      </c>
      <c r="H16" s="29">
        <v>0</v>
      </c>
      <c r="I16" s="29">
        <v>0</v>
      </c>
      <c r="J16" s="29">
        <v>0</v>
      </c>
      <c r="K16" s="29">
        <v>166.76</v>
      </c>
      <c r="L16" s="3">
        <f t="shared" si="1"/>
        <v>2.824418325737587E-2</v>
      </c>
      <c r="M16" s="60">
        <f t="shared" si="2"/>
        <v>0.94333173422883188</v>
      </c>
      <c r="N16" s="60">
        <f t="shared" si="5"/>
        <v>2.8424082513792279E-2</v>
      </c>
      <c r="O16" s="3">
        <f t="shared" si="0"/>
        <v>0</v>
      </c>
      <c r="P16" s="3">
        <f t="shared" si="3"/>
        <v>0</v>
      </c>
      <c r="Q16" s="3">
        <f t="shared" si="4"/>
        <v>0</v>
      </c>
    </row>
    <row r="17" spans="1:17" x14ac:dyDescent="0.25">
      <c r="A17" s="32" t="s">
        <v>137</v>
      </c>
      <c r="B17" s="32" t="s">
        <v>94</v>
      </c>
      <c r="C17" s="32" t="s">
        <v>40</v>
      </c>
      <c r="D17" s="29">
        <v>55.32</v>
      </c>
      <c r="E17" s="29">
        <v>701.84</v>
      </c>
      <c r="F17" s="29">
        <v>53.97</v>
      </c>
      <c r="G17" s="29">
        <v>0</v>
      </c>
      <c r="H17" s="29">
        <v>0</v>
      </c>
      <c r="I17" s="29">
        <v>0</v>
      </c>
      <c r="J17" s="29">
        <v>0</v>
      </c>
      <c r="K17" s="29">
        <v>811.13</v>
      </c>
      <c r="L17" s="3">
        <f t="shared" si="1"/>
        <v>6.8201151480034028E-2</v>
      </c>
      <c r="M17" s="60">
        <f t="shared" si="2"/>
        <v>0.86526204184286126</v>
      </c>
      <c r="N17" s="60">
        <f t="shared" si="5"/>
        <v>6.6536806677104779E-2</v>
      </c>
      <c r="O17" s="3">
        <f t="shared" si="0"/>
        <v>0</v>
      </c>
      <c r="P17" s="3">
        <f t="shared" si="3"/>
        <v>0</v>
      </c>
      <c r="Q17" s="3">
        <f t="shared" si="4"/>
        <v>0</v>
      </c>
    </row>
    <row r="18" spans="1:17" x14ac:dyDescent="0.25">
      <c r="A18" s="32" t="s">
        <v>137</v>
      </c>
      <c r="B18" s="32" t="s">
        <v>95</v>
      </c>
      <c r="C18" s="32" t="s">
        <v>41</v>
      </c>
      <c r="D18" s="29">
        <v>45.09</v>
      </c>
      <c r="E18" s="29">
        <v>1224.06</v>
      </c>
      <c r="F18" s="29">
        <v>71.89</v>
      </c>
      <c r="G18" s="29">
        <v>0</v>
      </c>
      <c r="H18" s="29">
        <v>0</v>
      </c>
      <c r="I18" s="29">
        <v>0</v>
      </c>
      <c r="J18" s="29">
        <v>0</v>
      </c>
      <c r="K18" s="29">
        <v>1341.04</v>
      </c>
      <c r="L18" s="3">
        <f t="shared" si="1"/>
        <v>3.3623158145916605E-2</v>
      </c>
      <c r="M18" s="60">
        <f t="shared" si="2"/>
        <v>0.91276919405834278</v>
      </c>
      <c r="N18" s="60">
        <f t="shared" si="5"/>
        <v>5.3607647795740621E-2</v>
      </c>
      <c r="O18" s="3">
        <f t="shared" si="0"/>
        <v>0</v>
      </c>
      <c r="P18" s="3">
        <f t="shared" si="3"/>
        <v>0</v>
      </c>
      <c r="Q18" s="3">
        <f t="shared" si="4"/>
        <v>0</v>
      </c>
    </row>
    <row r="19" spans="1:17" x14ac:dyDescent="0.25">
      <c r="A19" s="32" t="s">
        <v>137</v>
      </c>
      <c r="B19" s="32" t="s">
        <v>96</v>
      </c>
      <c r="C19" s="32" t="s">
        <v>32</v>
      </c>
      <c r="D19" s="29">
        <v>34.85</v>
      </c>
      <c r="E19" s="29">
        <v>777.7</v>
      </c>
      <c r="F19" s="29">
        <v>56.4</v>
      </c>
      <c r="G19" s="29">
        <v>0</v>
      </c>
      <c r="H19" s="29">
        <v>0</v>
      </c>
      <c r="I19" s="29">
        <v>0</v>
      </c>
      <c r="J19" s="29">
        <v>0</v>
      </c>
      <c r="K19" s="29">
        <v>868.95</v>
      </c>
      <c r="L19" s="3">
        <f t="shared" si="1"/>
        <v>4.0105874906496343E-2</v>
      </c>
      <c r="M19" s="60">
        <f t="shared" si="2"/>
        <v>0.89498820415443925</v>
      </c>
      <c r="N19" s="60">
        <f t="shared" si="5"/>
        <v>6.4905920939064388E-2</v>
      </c>
      <c r="O19" s="3">
        <f t="shared" si="0"/>
        <v>0</v>
      </c>
      <c r="P19" s="3">
        <f t="shared" si="3"/>
        <v>0</v>
      </c>
      <c r="Q19" s="3">
        <f t="shared" si="4"/>
        <v>0</v>
      </c>
    </row>
    <row r="20" spans="1:17" x14ac:dyDescent="0.25">
      <c r="A20" s="32" t="s">
        <v>137</v>
      </c>
      <c r="B20" s="32" t="s">
        <v>97</v>
      </c>
      <c r="C20" s="32" t="s">
        <v>42</v>
      </c>
      <c r="D20" s="29">
        <v>15.3</v>
      </c>
      <c r="E20" s="29">
        <v>782.2</v>
      </c>
      <c r="F20" s="29">
        <v>28.95</v>
      </c>
      <c r="G20" s="29">
        <v>0</v>
      </c>
      <c r="H20" s="29">
        <v>0</v>
      </c>
      <c r="I20" s="29">
        <v>0</v>
      </c>
      <c r="J20" s="29">
        <v>0</v>
      </c>
      <c r="K20" s="29">
        <v>826.45</v>
      </c>
      <c r="L20" s="3">
        <f t="shared" si="1"/>
        <v>1.8512916691874888E-2</v>
      </c>
      <c r="M20" s="60">
        <f t="shared" si="2"/>
        <v>0.94645774094016577</v>
      </c>
      <c r="N20" s="60">
        <f t="shared" si="5"/>
        <v>3.5029342367959342E-2</v>
      </c>
      <c r="O20" s="3">
        <f t="shared" si="0"/>
        <v>0</v>
      </c>
      <c r="P20" s="3">
        <f t="shared" si="3"/>
        <v>0</v>
      </c>
      <c r="Q20" s="3">
        <f t="shared" si="4"/>
        <v>0</v>
      </c>
    </row>
    <row r="21" spans="1:17" x14ac:dyDescent="0.25">
      <c r="A21" s="32" t="s">
        <v>137</v>
      </c>
      <c r="B21" s="32" t="s">
        <v>98</v>
      </c>
      <c r="C21" s="32" t="s">
        <v>61</v>
      </c>
      <c r="D21" s="29">
        <v>0</v>
      </c>
      <c r="E21" s="29">
        <v>293.47000000000003</v>
      </c>
      <c r="F21" s="29">
        <v>4.5</v>
      </c>
      <c r="G21" s="29">
        <v>0</v>
      </c>
      <c r="H21" s="29">
        <v>0</v>
      </c>
      <c r="I21" s="29">
        <v>0</v>
      </c>
      <c r="J21" s="29">
        <v>0</v>
      </c>
      <c r="K21" s="29">
        <v>297.97000000000003</v>
      </c>
      <c r="L21" s="3">
        <f t="shared" si="1"/>
        <v>0</v>
      </c>
      <c r="M21" s="60">
        <f t="shared" si="2"/>
        <v>0.98489780850421182</v>
      </c>
      <c r="N21" s="60">
        <f t="shared" si="5"/>
        <v>1.5102191495788165E-2</v>
      </c>
      <c r="O21" s="3">
        <f t="shared" si="0"/>
        <v>0</v>
      </c>
      <c r="P21" s="3">
        <f t="shared" si="3"/>
        <v>0</v>
      </c>
      <c r="Q21" s="3">
        <f t="shared" si="4"/>
        <v>0</v>
      </c>
    </row>
    <row r="22" spans="1:17" x14ac:dyDescent="0.25">
      <c r="A22" s="32" t="s">
        <v>137</v>
      </c>
      <c r="B22" s="32" t="s">
        <v>99</v>
      </c>
      <c r="C22" s="32" t="s">
        <v>43</v>
      </c>
      <c r="D22" s="29">
        <v>46.45</v>
      </c>
      <c r="E22" s="29">
        <v>1518.14</v>
      </c>
      <c r="F22" s="29">
        <v>30.1</v>
      </c>
      <c r="G22" s="29">
        <v>0</v>
      </c>
      <c r="H22" s="29">
        <v>0</v>
      </c>
      <c r="I22" s="29">
        <v>0</v>
      </c>
      <c r="J22" s="29">
        <v>0</v>
      </c>
      <c r="K22" s="29">
        <v>1594.69</v>
      </c>
      <c r="L22" s="3">
        <f t="shared" si="1"/>
        <v>2.9127918278787728E-2</v>
      </c>
      <c r="M22" s="60">
        <f t="shared" si="2"/>
        <v>0.95199693984410771</v>
      </c>
      <c r="N22" s="60">
        <f t="shared" si="5"/>
        <v>1.887514187710464E-2</v>
      </c>
      <c r="O22" s="3">
        <f t="shared" si="0"/>
        <v>0</v>
      </c>
      <c r="P22" s="3">
        <f t="shared" si="3"/>
        <v>0</v>
      </c>
      <c r="Q22" s="3">
        <f t="shared" si="4"/>
        <v>0</v>
      </c>
    </row>
    <row r="23" spans="1:17" x14ac:dyDescent="0.25">
      <c r="A23" s="32" t="s">
        <v>137</v>
      </c>
      <c r="B23" s="32" t="s">
        <v>100</v>
      </c>
      <c r="C23" s="32" t="s">
        <v>44</v>
      </c>
      <c r="D23" s="29">
        <v>68.900000000000006</v>
      </c>
      <c r="E23" s="29">
        <v>612.4</v>
      </c>
      <c r="F23" s="29">
        <v>40.15</v>
      </c>
      <c r="G23" s="29">
        <v>0</v>
      </c>
      <c r="H23" s="29">
        <v>0</v>
      </c>
      <c r="I23" s="29">
        <v>0</v>
      </c>
      <c r="J23" s="29">
        <v>0</v>
      </c>
      <c r="K23" s="29">
        <v>721.45</v>
      </c>
      <c r="L23" s="3">
        <f t="shared" si="1"/>
        <v>9.5502113798600047E-2</v>
      </c>
      <c r="M23" s="60">
        <f t="shared" si="2"/>
        <v>0.84884607387899358</v>
      </c>
      <c r="N23" s="60">
        <f t="shared" si="5"/>
        <v>5.5651812322406256E-2</v>
      </c>
      <c r="O23" s="3">
        <f t="shared" si="0"/>
        <v>0</v>
      </c>
      <c r="P23" s="3">
        <f t="shared" si="3"/>
        <v>0</v>
      </c>
      <c r="Q23" s="3">
        <f t="shared" si="4"/>
        <v>0</v>
      </c>
    </row>
    <row r="24" spans="1:17" x14ac:dyDescent="0.25">
      <c r="A24" s="32" t="s">
        <v>137</v>
      </c>
      <c r="B24" s="32" t="s">
        <v>101</v>
      </c>
      <c r="C24" s="32" t="s">
        <v>35</v>
      </c>
      <c r="D24" s="29">
        <v>14.8</v>
      </c>
      <c r="E24" s="29">
        <v>338.9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353.7</v>
      </c>
      <c r="L24" s="3">
        <f t="shared" si="1"/>
        <v>4.1843370087644903E-2</v>
      </c>
      <c r="M24" s="60">
        <f t="shared" si="2"/>
        <v>0.95815662991235506</v>
      </c>
      <c r="N24" s="60">
        <f t="shared" si="5"/>
        <v>0</v>
      </c>
      <c r="O24" s="3">
        <f t="shared" si="0"/>
        <v>0</v>
      </c>
      <c r="P24" s="3">
        <f t="shared" si="3"/>
        <v>0</v>
      </c>
      <c r="Q24" s="3">
        <f t="shared" si="4"/>
        <v>0</v>
      </c>
    </row>
    <row r="25" spans="1:17" x14ac:dyDescent="0.25">
      <c r="A25" s="32" t="s">
        <v>137</v>
      </c>
      <c r="B25" s="32" t="s">
        <v>102</v>
      </c>
      <c r="C25" s="32" t="s">
        <v>45</v>
      </c>
      <c r="D25" s="29">
        <v>0</v>
      </c>
      <c r="E25" s="29">
        <v>229.6</v>
      </c>
      <c r="F25" s="29">
        <v>6</v>
      </c>
      <c r="G25" s="29">
        <v>0</v>
      </c>
      <c r="H25" s="29">
        <v>0</v>
      </c>
      <c r="I25" s="29">
        <v>0</v>
      </c>
      <c r="J25" s="29">
        <v>0</v>
      </c>
      <c r="K25" s="29">
        <v>235.6</v>
      </c>
      <c r="L25" s="3">
        <f t="shared" si="1"/>
        <v>0</v>
      </c>
      <c r="M25" s="60">
        <f t="shared" si="2"/>
        <v>0.97453310696095075</v>
      </c>
      <c r="N25" s="60">
        <f t="shared" si="5"/>
        <v>2.5466893039049237E-2</v>
      </c>
      <c r="O25" s="3">
        <f t="shared" si="0"/>
        <v>0</v>
      </c>
      <c r="P25" s="3">
        <f t="shared" si="3"/>
        <v>0</v>
      </c>
      <c r="Q25" s="3">
        <f t="shared" si="4"/>
        <v>0</v>
      </c>
    </row>
    <row r="26" spans="1:17" x14ac:dyDescent="0.25">
      <c r="A26" s="32" t="s">
        <v>137</v>
      </c>
      <c r="B26" s="32" t="s">
        <v>103</v>
      </c>
      <c r="C26" s="32" t="s">
        <v>29</v>
      </c>
      <c r="D26" s="29">
        <v>58.14</v>
      </c>
      <c r="E26" s="29">
        <v>633.83000000000004</v>
      </c>
      <c r="F26" s="29">
        <v>12</v>
      </c>
      <c r="G26" s="29">
        <v>0</v>
      </c>
      <c r="H26" s="29">
        <v>0</v>
      </c>
      <c r="I26" s="29">
        <v>0</v>
      </c>
      <c r="J26" s="29">
        <v>0</v>
      </c>
      <c r="K26" s="29">
        <v>703.97</v>
      </c>
      <c r="L26" s="3">
        <f t="shared" si="1"/>
        <v>8.2588746679546007E-2</v>
      </c>
      <c r="M26" s="60">
        <f t="shared" si="2"/>
        <v>0.90036507237524332</v>
      </c>
      <c r="N26" s="60">
        <f t="shared" si="5"/>
        <v>1.7046180945210734E-2</v>
      </c>
      <c r="O26" s="3">
        <f t="shared" si="0"/>
        <v>0</v>
      </c>
      <c r="P26" s="3">
        <f t="shared" si="3"/>
        <v>0</v>
      </c>
      <c r="Q26" s="3">
        <f t="shared" si="4"/>
        <v>0</v>
      </c>
    </row>
    <row r="27" spans="1:17" x14ac:dyDescent="0.25">
      <c r="A27" s="32" t="s">
        <v>137</v>
      </c>
      <c r="B27" s="32" t="s">
        <v>104</v>
      </c>
      <c r="C27" s="32" t="s">
        <v>30</v>
      </c>
      <c r="D27" s="29">
        <v>80.73</v>
      </c>
      <c r="E27" s="29">
        <v>772.69</v>
      </c>
      <c r="F27" s="29">
        <v>99.25</v>
      </c>
      <c r="G27" s="29">
        <v>0</v>
      </c>
      <c r="H27" s="29">
        <v>0</v>
      </c>
      <c r="I27" s="29">
        <v>0</v>
      </c>
      <c r="J27" s="29">
        <v>0</v>
      </c>
      <c r="K27" s="29">
        <v>952.67</v>
      </c>
      <c r="L27" s="3">
        <f t="shared" si="1"/>
        <v>8.4740781172914031E-2</v>
      </c>
      <c r="M27" s="60">
        <f t="shared" si="2"/>
        <v>0.81107833772450066</v>
      </c>
      <c r="N27" s="60">
        <f t="shared" si="5"/>
        <v>0.10418088110258537</v>
      </c>
      <c r="O27" s="3">
        <f t="shared" si="0"/>
        <v>0</v>
      </c>
      <c r="P27" s="3">
        <f t="shared" si="3"/>
        <v>0</v>
      </c>
      <c r="Q27" s="3">
        <f t="shared" si="4"/>
        <v>0</v>
      </c>
    </row>
    <row r="28" spans="1:17" x14ac:dyDescent="0.25">
      <c r="A28" s="32" t="s">
        <v>137</v>
      </c>
      <c r="B28" s="32" t="s">
        <v>105</v>
      </c>
      <c r="C28" s="32" t="s">
        <v>31</v>
      </c>
      <c r="D28" s="29">
        <v>127.8</v>
      </c>
      <c r="E28" s="29">
        <v>844.42</v>
      </c>
      <c r="F28" s="29">
        <v>91.8</v>
      </c>
      <c r="G28" s="29">
        <v>0</v>
      </c>
      <c r="H28" s="29">
        <v>0</v>
      </c>
      <c r="I28" s="29">
        <v>0</v>
      </c>
      <c r="J28" s="29">
        <v>0</v>
      </c>
      <c r="K28" s="29">
        <v>1064.02</v>
      </c>
      <c r="L28" s="3">
        <f t="shared" si="1"/>
        <v>0.12011052423826619</v>
      </c>
      <c r="M28" s="60">
        <f t="shared" si="2"/>
        <v>0.79361290201312007</v>
      </c>
      <c r="N28" s="60">
        <f t="shared" si="5"/>
        <v>8.627657374861375E-2</v>
      </c>
      <c r="O28" s="3">
        <f t="shared" si="0"/>
        <v>0</v>
      </c>
      <c r="P28" s="3">
        <f t="shared" si="3"/>
        <v>0</v>
      </c>
      <c r="Q28" s="3">
        <f t="shared" si="4"/>
        <v>0</v>
      </c>
    </row>
    <row r="29" spans="1:17" x14ac:dyDescent="0.25">
      <c r="A29" s="32" t="s">
        <v>137</v>
      </c>
      <c r="B29" s="32" t="s">
        <v>106</v>
      </c>
      <c r="C29" s="32" t="s">
        <v>33</v>
      </c>
      <c r="D29" s="29">
        <v>68.7</v>
      </c>
      <c r="E29" s="29">
        <v>1255.1300000000001</v>
      </c>
      <c r="F29" s="29">
        <v>60.1</v>
      </c>
      <c r="G29" s="29">
        <v>0</v>
      </c>
      <c r="H29" s="29">
        <v>0</v>
      </c>
      <c r="I29" s="29">
        <v>0</v>
      </c>
      <c r="J29" s="29">
        <v>0</v>
      </c>
      <c r="K29" s="29">
        <v>1383.93</v>
      </c>
      <c r="L29" s="3">
        <f t="shared" si="1"/>
        <v>4.9641239080011272E-2</v>
      </c>
      <c r="M29" s="60">
        <f t="shared" si="2"/>
        <v>0.90693170897371977</v>
      </c>
      <c r="N29" s="60">
        <f t="shared" si="5"/>
        <v>4.342705194626896E-2</v>
      </c>
      <c r="O29" s="3">
        <f t="shared" si="0"/>
        <v>0</v>
      </c>
      <c r="P29" s="3">
        <f t="shared" si="3"/>
        <v>0</v>
      </c>
      <c r="Q29" s="3">
        <f t="shared" si="4"/>
        <v>0</v>
      </c>
    </row>
    <row r="30" spans="1:17" x14ac:dyDescent="0.25">
      <c r="A30" s="32" t="s">
        <v>137</v>
      </c>
      <c r="B30" s="32" t="s">
        <v>107</v>
      </c>
      <c r="C30" s="32" t="s">
        <v>38</v>
      </c>
      <c r="D30" s="29">
        <v>85.65</v>
      </c>
      <c r="E30" s="29">
        <v>1149.98</v>
      </c>
      <c r="F30" s="29">
        <v>116.9</v>
      </c>
      <c r="G30" s="29">
        <v>0</v>
      </c>
      <c r="H30" s="29">
        <v>0</v>
      </c>
      <c r="I30" s="29">
        <v>0</v>
      </c>
      <c r="J30" s="29">
        <v>0</v>
      </c>
      <c r="K30" s="29">
        <v>1352.53</v>
      </c>
      <c r="L30" s="3">
        <f t="shared" si="1"/>
        <v>6.3325767265790783E-2</v>
      </c>
      <c r="M30" s="60">
        <f t="shared" si="2"/>
        <v>0.85024361751680189</v>
      </c>
      <c r="N30" s="60">
        <f t="shared" si="5"/>
        <v>8.6430615217407386E-2</v>
      </c>
      <c r="O30" s="3">
        <f t="shared" si="0"/>
        <v>0</v>
      </c>
      <c r="P30" s="3">
        <f t="shared" si="3"/>
        <v>0</v>
      </c>
      <c r="Q30" s="3">
        <f t="shared" si="4"/>
        <v>0</v>
      </c>
    </row>
    <row r="31" spans="1:17" x14ac:dyDescent="0.25">
      <c r="A31" s="32" t="s">
        <v>137</v>
      </c>
      <c r="B31" s="32" t="s">
        <v>108</v>
      </c>
      <c r="C31" s="32" t="s">
        <v>34</v>
      </c>
      <c r="D31" s="29">
        <v>69</v>
      </c>
      <c r="E31" s="29">
        <v>243.55</v>
      </c>
      <c r="F31" s="29">
        <v>597.35</v>
      </c>
      <c r="G31" s="29">
        <v>94</v>
      </c>
      <c r="H31" s="29">
        <v>18</v>
      </c>
      <c r="I31" s="29">
        <v>106.5</v>
      </c>
      <c r="J31" s="29">
        <v>0</v>
      </c>
      <c r="K31" s="29">
        <v>1128.4000000000001</v>
      </c>
      <c r="L31" s="3">
        <f t="shared" si="1"/>
        <v>6.114852889046437E-2</v>
      </c>
      <c r="M31" s="60">
        <f t="shared" si="2"/>
        <v>0.21583658277206663</v>
      </c>
      <c r="N31" s="60">
        <f t="shared" si="5"/>
        <v>0.52937788018433174</v>
      </c>
      <c r="O31" s="3">
        <f t="shared" si="0"/>
        <v>8.3303792981212335E-2</v>
      </c>
      <c r="P31" s="3">
        <f t="shared" si="3"/>
        <v>1.595179014533853E-2</v>
      </c>
      <c r="Q31" s="3">
        <f t="shared" si="4"/>
        <v>9.4381425026586308E-2</v>
      </c>
    </row>
    <row r="32" spans="1:17" x14ac:dyDescent="0.25">
      <c r="A32" s="32" t="s">
        <v>137</v>
      </c>
      <c r="B32" s="32" t="s">
        <v>109</v>
      </c>
      <c r="C32" s="32" t="s">
        <v>46</v>
      </c>
      <c r="D32" s="29">
        <v>13.2</v>
      </c>
      <c r="E32" s="29">
        <v>523.85</v>
      </c>
      <c r="F32" s="29">
        <v>122.45</v>
      </c>
      <c r="G32" s="29">
        <v>0</v>
      </c>
      <c r="H32" s="29">
        <v>0</v>
      </c>
      <c r="I32" s="29">
        <v>0</v>
      </c>
      <c r="J32" s="29">
        <v>0</v>
      </c>
      <c r="K32" s="29">
        <v>659.5</v>
      </c>
      <c r="L32" s="3">
        <f t="shared" si="1"/>
        <v>2.001516300227445E-2</v>
      </c>
      <c r="M32" s="60">
        <f t="shared" si="2"/>
        <v>0.79431387414708121</v>
      </c>
      <c r="N32" s="60">
        <f t="shared" si="5"/>
        <v>0.18567096285064444</v>
      </c>
      <c r="O32" s="3">
        <f t="shared" si="0"/>
        <v>0</v>
      </c>
      <c r="P32" s="3">
        <f t="shared" si="3"/>
        <v>0</v>
      </c>
      <c r="Q32" s="3">
        <f t="shared" si="4"/>
        <v>0</v>
      </c>
    </row>
    <row r="33" spans="1:17" x14ac:dyDescent="0.25">
      <c r="A33" s="32" t="s">
        <v>137</v>
      </c>
      <c r="B33" s="32" t="s">
        <v>110</v>
      </c>
      <c r="C33" s="32" t="s">
        <v>47</v>
      </c>
      <c r="D33" s="29">
        <v>176.05</v>
      </c>
      <c r="E33" s="29">
        <v>1709.81</v>
      </c>
      <c r="F33" s="29">
        <v>130</v>
      </c>
      <c r="G33" s="29">
        <v>0</v>
      </c>
      <c r="H33" s="29">
        <v>0</v>
      </c>
      <c r="I33" s="29">
        <v>0</v>
      </c>
      <c r="J33" s="29">
        <v>0</v>
      </c>
      <c r="K33" s="29">
        <v>2015.86</v>
      </c>
      <c r="L33" s="3">
        <f t="shared" si="1"/>
        <v>8.7332453642614077E-2</v>
      </c>
      <c r="M33" s="60">
        <f t="shared" si="2"/>
        <v>0.84817894099788682</v>
      </c>
      <c r="N33" s="60">
        <f t="shared" si="5"/>
        <v>6.4488605359499171E-2</v>
      </c>
      <c r="O33" s="3">
        <f t="shared" si="0"/>
        <v>0</v>
      </c>
      <c r="P33" s="3">
        <f t="shared" si="3"/>
        <v>0</v>
      </c>
      <c r="Q33" s="3">
        <f t="shared" si="4"/>
        <v>0</v>
      </c>
    </row>
    <row r="34" spans="1:17" x14ac:dyDescent="0.25">
      <c r="A34" s="32" t="s">
        <v>137</v>
      </c>
      <c r="B34" s="32" t="s">
        <v>111</v>
      </c>
      <c r="C34" s="32" t="s">
        <v>48</v>
      </c>
      <c r="D34" s="29">
        <v>67.37</v>
      </c>
      <c r="E34" s="29">
        <v>816.1</v>
      </c>
      <c r="F34" s="29">
        <v>50.42</v>
      </c>
      <c r="G34" s="29">
        <v>0</v>
      </c>
      <c r="H34" s="29">
        <v>0</v>
      </c>
      <c r="I34" s="29">
        <v>0</v>
      </c>
      <c r="J34" s="29">
        <v>0</v>
      </c>
      <c r="K34" s="29">
        <v>933.89</v>
      </c>
      <c r="L34" s="3">
        <f t="shared" si="1"/>
        <v>7.2139117026630548E-2</v>
      </c>
      <c r="M34" s="60">
        <f t="shared" si="2"/>
        <v>0.87387165511998199</v>
      </c>
      <c r="N34" s="60">
        <f t="shared" si="5"/>
        <v>5.3989227853387445E-2</v>
      </c>
      <c r="O34" s="3">
        <f t="shared" si="0"/>
        <v>0</v>
      </c>
      <c r="P34" s="3">
        <f t="shared" si="3"/>
        <v>0</v>
      </c>
      <c r="Q34" s="3">
        <f t="shared" si="4"/>
        <v>0</v>
      </c>
    </row>
    <row r="35" spans="1:17" x14ac:dyDescent="0.25">
      <c r="A35" s="32" t="s">
        <v>137</v>
      </c>
      <c r="B35" s="32" t="s">
        <v>112</v>
      </c>
      <c r="C35" s="32" t="s">
        <v>49</v>
      </c>
      <c r="D35" s="29">
        <v>164.6</v>
      </c>
      <c r="E35" s="29">
        <v>1644.18</v>
      </c>
      <c r="F35" s="29">
        <v>200.4</v>
      </c>
      <c r="G35" s="29">
        <v>0</v>
      </c>
      <c r="H35" s="29">
        <v>0</v>
      </c>
      <c r="I35" s="29">
        <v>0</v>
      </c>
      <c r="J35" s="29">
        <v>0</v>
      </c>
      <c r="K35" s="29">
        <v>2009.18</v>
      </c>
      <c r="L35" s="3">
        <f t="shared" si="1"/>
        <v>8.1923968982370907E-2</v>
      </c>
      <c r="M35" s="60">
        <f t="shared" si="2"/>
        <v>0.81833384763933548</v>
      </c>
      <c r="N35" s="60">
        <f t="shared" si="5"/>
        <v>9.9742183378293631E-2</v>
      </c>
      <c r="O35" s="3">
        <f t="shared" si="0"/>
        <v>0</v>
      </c>
      <c r="P35" s="3">
        <f t="shared" si="3"/>
        <v>0</v>
      </c>
      <c r="Q35" s="3">
        <f t="shared" si="4"/>
        <v>0</v>
      </c>
    </row>
    <row r="36" spans="1:17" x14ac:dyDescent="0.25">
      <c r="A36" s="32" t="s">
        <v>137</v>
      </c>
      <c r="B36" s="32" t="s">
        <v>113</v>
      </c>
      <c r="C36" s="32" t="s">
        <v>50</v>
      </c>
      <c r="D36" s="29">
        <v>45</v>
      </c>
      <c r="E36" s="29">
        <v>712.52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757.52</v>
      </c>
      <c r="L36" s="3">
        <f t="shared" si="1"/>
        <v>5.9404372161791112E-2</v>
      </c>
      <c r="M36" s="60">
        <f t="shared" si="2"/>
        <v>0.94059562783820894</v>
      </c>
      <c r="N36" s="60">
        <f t="shared" si="5"/>
        <v>0</v>
      </c>
      <c r="O36" s="3">
        <f t="shared" si="0"/>
        <v>0</v>
      </c>
      <c r="P36" s="3">
        <f t="shared" si="3"/>
        <v>0</v>
      </c>
      <c r="Q36" s="3">
        <f t="shared" si="4"/>
        <v>0</v>
      </c>
    </row>
    <row r="37" spans="1:17" x14ac:dyDescent="0.25">
      <c r="A37" s="32" t="s">
        <v>137</v>
      </c>
      <c r="B37" s="32" t="s">
        <v>114</v>
      </c>
      <c r="C37" s="32" t="s">
        <v>51</v>
      </c>
      <c r="D37" s="29">
        <v>26.05</v>
      </c>
      <c r="E37" s="29">
        <v>302.27</v>
      </c>
      <c r="F37" s="29">
        <v>13.1</v>
      </c>
      <c r="G37" s="29">
        <v>0</v>
      </c>
      <c r="H37" s="29">
        <v>0</v>
      </c>
      <c r="I37" s="29">
        <v>0</v>
      </c>
      <c r="J37" s="29">
        <v>0</v>
      </c>
      <c r="K37" s="29">
        <v>341.42</v>
      </c>
      <c r="L37" s="3">
        <f t="shared" si="1"/>
        <v>7.6298986585437295E-2</v>
      </c>
      <c r="M37" s="60">
        <f t="shared" si="2"/>
        <v>0.88533184933512965</v>
      </c>
      <c r="N37" s="60">
        <f t="shared" si="5"/>
        <v>3.8369164079432951E-2</v>
      </c>
      <c r="O37" s="3">
        <f t="shared" si="0"/>
        <v>0</v>
      </c>
      <c r="P37" s="3">
        <f t="shared" si="3"/>
        <v>0</v>
      </c>
      <c r="Q37" s="3">
        <f t="shared" si="4"/>
        <v>0</v>
      </c>
    </row>
    <row r="38" spans="1:17" x14ac:dyDescent="0.25">
      <c r="A38" s="32" t="s">
        <v>137</v>
      </c>
      <c r="B38" s="32" t="s">
        <v>115</v>
      </c>
      <c r="C38" s="32" t="s">
        <v>57</v>
      </c>
      <c r="D38" s="29">
        <v>161.72</v>
      </c>
      <c r="E38" s="29">
        <v>1082.67</v>
      </c>
      <c r="F38" s="29">
        <v>99.1</v>
      </c>
      <c r="G38" s="29">
        <v>0</v>
      </c>
      <c r="H38" s="29">
        <v>0</v>
      </c>
      <c r="I38" s="29">
        <v>0</v>
      </c>
      <c r="J38" s="29">
        <v>0</v>
      </c>
      <c r="K38" s="29">
        <v>1343.49</v>
      </c>
      <c r="L38" s="3">
        <f t="shared" si="1"/>
        <v>0.12037305822894104</v>
      </c>
      <c r="M38" s="60">
        <f t="shared" si="2"/>
        <v>0.80586383225777647</v>
      </c>
      <c r="N38" s="60">
        <f t="shared" si="5"/>
        <v>7.3763109513282563E-2</v>
      </c>
      <c r="O38" s="3">
        <f t="shared" si="0"/>
        <v>0</v>
      </c>
      <c r="P38" s="3">
        <f t="shared" si="3"/>
        <v>0</v>
      </c>
      <c r="Q38" s="3">
        <f t="shared" si="4"/>
        <v>0</v>
      </c>
    </row>
    <row r="39" spans="1:17" x14ac:dyDescent="0.25">
      <c r="A39" s="32" t="s">
        <v>137</v>
      </c>
      <c r="B39" s="32" t="s">
        <v>116</v>
      </c>
      <c r="C39" s="32" t="s">
        <v>64</v>
      </c>
      <c r="D39" s="29">
        <v>44.4</v>
      </c>
      <c r="E39" s="29">
        <v>453.25</v>
      </c>
      <c r="F39" s="29">
        <v>55.7</v>
      </c>
      <c r="G39" s="29">
        <v>0</v>
      </c>
      <c r="H39" s="29">
        <v>0</v>
      </c>
      <c r="I39" s="29">
        <v>0</v>
      </c>
      <c r="J39" s="29">
        <v>0</v>
      </c>
      <c r="K39" s="29">
        <v>553.35</v>
      </c>
      <c r="L39" s="3">
        <f t="shared" si="1"/>
        <v>8.0238547031715901E-2</v>
      </c>
      <c r="M39" s="60">
        <f t="shared" si="2"/>
        <v>0.81910183428209993</v>
      </c>
      <c r="N39" s="60">
        <f t="shared" si="5"/>
        <v>0.10065961868618416</v>
      </c>
      <c r="O39" s="3">
        <f t="shared" si="0"/>
        <v>0</v>
      </c>
      <c r="P39" s="3">
        <f t="shared" si="3"/>
        <v>0</v>
      </c>
      <c r="Q39" s="3">
        <f t="shared" si="4"/>
        <v>0</v>
      </c>
    </row>
    <row r="40" spans="1:17" x14ac:dyDescent="0.25">
      <c r="A40" s="32" t="s">
        <v>137</v>
      </c>
      <c r="B40" s="32" t="s">
        <v>117</v>
      </c>
      <c r="C40" s="32" t="s">
        <v>52</v>
      </c>
      <c r="D40" s="29">
        <v>47.65</v>
      </c>
      <c r="E40" s="29">
        <v>434.78</v>
      </c>
      <c r="F40" s="29">
        <v>26.35</v>
      </c>
      <c r="G40" s="29">
        <v>0</v>
      </c>
      <c r="H40" s="29">
        <v>0</v>
      </c>
      <c r="I40" s="29">
        <v>0</v>
      </c>
      <c r="J40" s="29">
        <v>0</v>
      </c>
      <c r="K40" s="29">
        <v>508.78</v>
      </c>
      <c r="L40" s="3">
        <f t="shared" si="1"/>
        <v>9.3655410983136136E-2</v>
      </c>
      <c r="M40" s="60">
        <f t="shared" si="2"/>
        <v>0.85455403121191875</v>
      </c>
      <c r="N40" s="60">
        <f t="shared" si="5"/>
        <v>5.1790557804945167E-2</v>
      </c>
      <c r="O40" s="3">
        <f t="shared" si="0"/>
        <v>0</v>
      </c>
      <c r="P40" s="3">
        <f t="shared" si="3"/>
        <v>0</v>
      </c>
      <c r="Q40" s="3">
        <f t="shared" si="4"/>
        <v>0</v>
      </c>
    </row>
    <row r="41" spans="1:17" x14ac:dyDescent="0.25">
      <c r="A41" s="32" t="s">
        <v>137</v>
      </c>
      <c r="B41" s="32" t="s">
        <v>118</v>
      </c>
      <c r="C41" s="32" t="s">
        <v>53</v>
      </c>
      <c r="D41" s="29">
        <v>182.95</v>
      </c>
      <c r="E41" s="29">
        <v>1911.79</v>
      </c>
      <c r="F41" s="29">
        <v>168.92</v>
      </c>
      <c r="G41" s="29">
        <v>0</v>
      </c>
      <c r="H41" s="29">
        <v>0</v>
      </c>
      <c r="I41" s="29">
        <v>0</v>
      </c>
      <c r="J41" s="29">
        <v>0</v>
      </c>
      <c r="K41" s="29">
        <v>2263.66</v>
      </c>
      <c r="L41" s="3">
        <f t="shared" si="1"/>
        <v>8.0820441232340542E-2</v>
      </c>
      <c r="M41" s="60">
        <f t="shared" si="2"/>
        <v>0.84455704478587779</v>
      </c>
      <c r="N41" s="60">
        <f t="shared" si="5"/>
        <v>7.4622513981781713E-2</v>
      </c>
      <c r="O41" s="3">
        <f t="shared" si="0"/>
        <v>0</v>
      </c>
      <c r="P41" s="3">
        <f t="shared" si="3"/>
        <v>0</v>
      </c>
      <c r="Q41" s="3">
        <f t="shared" si="4"/>
        <v>0</v>
      </c>
    </row>
    <row r="42" spans="1:17" x14ac:dyDescent="0.25">
      <c r="A42" s="32" t="s">
        <v>137</v>
      </c>
      <c r="B42" s="32" t="s">
        <v>119</v>
      </c>
      <c r="C42" s="32" t="s">
        <v>54</v>
      </c>
      <c r="D42" s="29">
        <v>24.37</v>
      </c>
      <c r="E42" s="29">
        <v>549.84</v>
      </c>
      <c r="F42" s="29">
        <v>22.1</v>
      </c>
      <c r="G42" s="29">
        <v>0</v>
      </c>
      <c r="H42" s="29">
        <v>0</v>
      </c>
      <c r="I42" s="29">
        <v>0</v>
      </c>
      <c r="J42" s="29">
        <v>0</v>
      </c>
      <c r="K42" s="29">
        <v>596.30999999999995</v>
      </c>
      <c r="L42" s="3">
        <f t="shared" si="1"/>
        <v>4.0868004896781877E-2</v>
      </c>
      <c r="M42" s="60">
        <f t="shared" si="2"/>
        <v>0.9220707350203754</v>
      </c>
      <c r="N42" s="60">
        <f t="shared" si="5"/>
        <v>3.7061260082842822E-2</v>
      </c>
      <c r="O42" s="3">
        <f t="shared" si="0"/>
        <v>0</v>
      </c>
      <c r="P42" s="3">
        <f t="shared" si="3"/>
        <v>0</v>
      </c>
      <c r="Q42" s="3">
        <f t="shared" si="4"/>
        <v>0</v>
      </c>
    </row>
    <row r="43" spans="1:17" x14ac:dyDescent="0.25">
      <c r="A43" s="32" t="s">
        <v>137</v>
      </c>
      <c r="B43" s="32" t="s">
        <v>120</v>
      </c>
      <c r="C43" s="32" t="s">
        <v>62</v>
      </c>
      <c r="D43" s="29">
        <v>36.799999999999997</v>
      </c>
      <c r="E43" s="29">
        <v>266.05</v>
      </c>
      <c r="F43" s="29">
        <v>50.9</v>
      </c>
      <c r="G43" s="29">
        <v>0</v>
      </c>
      <c r="H43" s="29">
        <v>0</v>
      </c>
      <c r="I43" s="29">
        <v>0</v>
      </c>
      <c r="J43" s="29">
        <v>0</v>
      </c>
      <c r="K43" s="29">
        <v>353.75</v>
      </c>
      <c r="L43" s="3">
        <f t="shared" si="1"/>
        <v>0.10402826855123674</v>
      </c>
      <c r="M43" s="60">
        <f t="shared" si="2"/>
        <v>0.75208480565371028</v>
      </c>
      <c r="N43" s="60">
        <f t="shared" si="5"/>
        <v>0.14388692579505299</v>
      </c>
      <c r="O43" s="3">
        <f t="shared" si="0"/>
        <v>0</v>
      </c>
      <c r="P43" s="3">
        <f t="shared" si="3"/>
        <v>0</v>
      </c>
      <c r="Q43" s="3">
        <f t="shared" si="4"/>
        <v>0</v>
      </c>
    </row>
    <row r="44" spans="1:17" x14ac:dyDescent="0.25">
      <c r="A44" s="32" t="s">
        <v>137</v>
      </c>
      <c r="B44" s="32" t="s">
        <v>121</v>
      </c>
      <c r="C44" s="32" t="s">
        <v>55</v>
      </c>
      <c r="D44" s="29">
        <v>65.7</v>
      </c>
      <c r="E44" s="29">
        <v>688.56</v>
      </c>
      <c r="F44" s="29">
        <v>51</v>
      </c>
      <c r="G44" s="29">
        <v>0</v>
      </c>
      <c r="H44" s="29">
        <v>0</v>
      </c>
      <c r="I44" s="29">
        <v>0</v>
      </c>
      <c r="J44" s="29">
        <v>0</v>
      </c>
      <c r="K44" s="29">
        <v>805.26</v>
      </c>
      <c r="L44" s="3">
        <f t="shared" si="1"/>
        <v>8.1588555249236278E-2</v>
      </c>
      <c r="M44" s="60">
        <f t="shared" si="2"/>
        <v>0.85507786305044331</v>
      </c>
      <c r="N44" s="60">
        <f t="shared" si="5"/>
        <v>6.3333581700320399E-2</v>
      </c>
      <c r="O44" s="3">
        <f t="shared" si="0"/>
        <v>0</v>
      </c>
      <c r="P44" s="3">
        <f t="shared" si="3"/>
        <v>0</v>
      </c>
      <c r="Q44" s="3">
        <f t="shared" si="4"/>
        <v>0</v>
      </c>
    </row>
    <row r="45" spans="1:17" x14ac:dyDescent="0.25">
      <c r="A45" s="32" t="s">
        <v>137</v>
      </c>
      <c r="B45" s="32" t="s">
        <v>122</v>
      </c>
      <c r="C45" s="32" t="s">
        <v>123</v>
      </c>
      <c r="D45" s="29">
        <v>0</v>
      </c>
      <c r="E45" s="29">
        <v>110.36</v>
      </c>
      <c r="F45" s="29">
        <v>15.8</v>
      </c>
      <c r="G45" s="29">
        <v>0</v>
      </c>
      <c r="H45" s="29">
        <v>0</v>
      </c>
      <c r="I45" s="29">
        <v>0</v>
      </c>
      <c r="J45" s="29">
        <v>0</v>
      </c>
      <c r="K45" s="29">
        <v>126.16</v>
      </c>
      <c r="L45" s="3">
        <f t="shared" si="1"/>
        <v>0</v>
      </c>
      <c r="M45" s="60">
        <f t="shared" si="2"/>
        <v>0.8747622067216233</v>
      </c>
      <c r="N45" s="60">
        <f t="shared" si="5"/>
        <v>0.12523779327837667</v>
      </c>
      <c r="O45" s="3">
        <f t="shared" si="0"/>
        <v>0</v>
      </c>
      <c r="P45" s="3">
        <f t="shared" si="3"/>
        <v>0</v>
      </c>
      <c r="Q45" s="3">
        <f t="shared" si="4"/>
        <v>0</v>
      </c>
    </row>
    <row r="46" spans="1:17" x14ac:dyDescent="0.25">
      <c r="A46" s="30" t="s">
        <v>77</v>
      </c>
      <c r="B46" s="32"/>
      <c r="C46" s="32"/>
      <c r="D46" s="29">
        <f>SUM(D2:D45)</f>
        <v>2294.5299999999997</v>
      </c>
      <c r="E46" s="29">
        <f t="shared" ref="E46:F46" si="9">SUM(E2:E45)</f>
        <v>31653.41</v>
      </c>
      <c r="F46" s="29">
        <f t="shared" si="9"/>
        <v>2844.75</v>
      </c>
      <c r="G46" s="29">
        <f t="shared" ref="G46" si="10">SUM(G2:G45)</f>
        <v>94</v>
      </c>
      <c r="H46" s="29">
        <f t="shared" ref="H46" si="11">SUM(H2:H45)</f>
        <v>18</v>
      </c>
      <c r="I46" s="29">
        <f t="shared" ref="I46" si="12">SUM(I2:I45)</f>
        <v>106.5</v>
      </c>
      <c r="J46" s="29">
        <f t="shared" ref="J46" si="13">SUM(J2:J45)</f>
        <v>0</v>
      </c>
      <c r="K46" s="29">
        <f t="shared" ref="K46" si="14">SUM(K2:K45)</f>
        <v>37011.19000000001</v>
      </c>
      <c r="L46" s="3">
        <f t="shared" ref="L46" si="15">D46/K46</f>
        <v>6.1995574851821819E-2</v>
      </c>
      <c r="M46" s="3">
        <f t="shared" ref="M46" si="16">E46/K46</f>
        <v>0.85523891558201703</v>
      </c>
      <c r="N46" s="3">
        <f t="shared" ref="N46" si="17">F46/K46</f>
        <v>7.686188960689995E-2</v>
      </c>
      <c r="O46" s="3"/>
      <c r="P46" s="3"/>
      <c r="Q46" s="3"/>
    </row>
    <row r="47" spans="1:17" x14ac:dyDescent="0.25">
      <c r="A47" s="30" t="s">
        <v>77</v>
      </c>
      <c r="B47" s="30" t="s">
        <v>150</v>
      </c>
      <c r="C47" s="30"/>
      <c r="D47" s="30">
        <f>SUM(D2:D45)-D31</f>
        <v>2225.5299999999997</v>
      </c>
      <c r="E47" s="30">
        <f t="shared" ref="E47:F47" si="18">SUM(E2:E45)-E31</f>
        <v>31409.86</v>
      </c>
      <c r="F47" s="30">
        <f t="shared" si="18"/>
        <v>2247.4</v>
      </c>
      <c r="G47" s="30">
        <v>0</v>
      </c>
      <c r="H47" s="30">
        <v>0</v>
      </c>
      <c r="I47" s="30">
        <v>0</v>
      </c>
      <c r="J47" s="30">
        <f>SUM(J2:J45)</f>
        <v>0</v>
      </c>
      <c r="K47" s="30">
        <f>SUM(K2:K45)-K31</f>
        <v>35882.790000000008</v>
      </c>
      <c r="L47" s="3">
        <f t="shared" si="1"/>
        <v>6.202221176224032E-2</v>
      </c>
      <c r="M47" s="3">
        <f t="shared" si="2"/>
        <v>0.87534609209596004</v>
      </c>
      <c r="N47" s="3">
        <f t="shared" si="5"/>
        <v>6.2631696141799448E-2</v>
      </c>
      <c r="O47" s="3">
        <f>G47/K47</f>
        <v>0</v>
      </c>
      <c r="P47" s="3">
        <f t="shared" si="3"/>
        <v>0</v>
      </c>
      <c r="Q47" s="3">
        <f t="shared" si="4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52AB-79B6-42B1-82FD-26C77F633024}">
  <dimension ref="A1:AA47"/>
  <sheetViews>
    <sheetView topLeftCell="L1" zoomScale="85" zoomScaleNormal="85" workbookViewId="0">
      <selection activeCell="R13" sqref="R5:AA13"/>
    </sheetView>
  </sheetViews>
  <sheetFormatPr baseColWidth="10" defaultRowHeight="15" x14ac:dyDescent="0.25"/>
  <cols>
    <col min="2" max="2" width="4.42578125" customWidth="1"/>
    <col min="3" max="3" width="19.85546875" customWidth="1"/>
  </cols>
  <sheetData>
    <row r="1" spans="1:27" x14ac:dyDescent="0.25">
      <c r="A1" s="16" t="s">
        <v>67</v>
      </c>
      <c r="B1" s="16" t="s">
        <v>68</v>
      </c>
      <c r="C1" s="16" t="s">
        <v>69</v>
      </c>
      <c r="D1" s="16" t="s">
        <v>70</v>
      </c>
      <c r="E1" s="16" t="s">
        <v>71</v>
      </c>
      <c r="F1" s="16" t="s">
        <v>72</v>
      </c>
      <c r="G1" s="16" t="s">
        <v>73</v>
      </c>
      <c r="H1" s="16" t="s">
        <v>74</v>
      </c>
      <c r="I1" s="16" t="s">
        <v>75</v>
      </c>
      <c r="J1" s="16" t="s">
        <v>76</v>
      </c>
      <c r="K1" s="16" t="s">
        <v>77</v>
      </c>
      <c r="L1" s="16" t="s">
        <v>143</v>
      </c>
      <c r="M1" s="16" t="s">
        <v>145</v>
      </c>
      <c r="N1" s="16" t="s">
        <v>144</v>
      </c>
      <c r="O1" s="16" t="s">
        <v>147</v>
      </c>
      <c r="P1" s="16" t="s">
        <v>148</v>
      </c>
      <c r="Q1" s="16" t="s">
        <v>149</v>
      </c>
    </row>
    <row r="2" spans="1:27" x14ac:dyDescent="0.25">
      <c r="A2" s="17" t="s">
        <v>151</v>
      </c>
      <c r="B2" s="17" t="s">
        <v>78</v>
      </c>
      <c r="C2" s="17" t="s">
        <v>23</v>
      </c>
      <c r="D2" s="14">
        <v>44.55</v>
      </c>
      <c r="E2" s="14">
        <v>696.41</v>
      </c>
      <c r="F2" s="14">
        <v>64.150000000000006</v>
      </c>
      <c r="G2" s="14">
        <v>0</v>
      </c>
      <c r="H2" s="14">
        <v>0</v>
      </c>
      <c r="I2" s="14">
        <v>0</v>
      </c>
      <c r="J2" s="14">
        <v>0</v>
      </c>
      <c r="K2" s="14">
        <f>SUM(D2:J2)</f>
        <v>805.1099999999999</v>
      </c>
      <c r="L2" s="3">
        <f>D2/K2</f>
        <v>5.5334053731788208E-2</v>
      </c>
      <c r="M2" s="60">
        <f>E2/K2</f>
        <v>0.86498739302703986</v>
      </c>
      <c r="N2" s="60">
        <f>F2/K2</f>
        <v>7.9678553241172026E-2</v>
      </c>
      <c r="O2" s="3">
        <f t="shared" ref="O2:O45" si="0">G2/K2</f>
        <v>0</v>
      </c>
      <c r="P2" s="3">
        <f>H2/K2</f>
        <v>0</v>
      </c>
      <c r="Q2" s="3">
        <f>I2/K2</f>
        <v>0</v>
      </c>
    </row>
    <row r="3" spans="1:27" x14ac:dyDescent="0.25">
      <c r="A3" s="17" t="s">
        <v>151</v>
      </c>
      <c r="B3" s="17" t="s">
        <v>79</v>
      </c>
      <c r="C3" s="17" t="s">
        <v>24</v>
      </c>
      <c r="D3" s="14">
        <v>18.37</v>
      </c>
      <c r="E3" s="14">
        <v>209.18</v>
      </c>
      <c r="F3" s="14">
        <v>5.3</v>
      </c>
      <c r="G3" s="14">
        <v>0</v>
      </c>
      <c r="H3" s="14">
        <v>0</v>
      </c>
      <c r="I3" s="14">
        <v>0</v>
      </c>
      <c r="J3" s="14">
        <v>0</v>
      </c>
      <c r="K3" s="14">
        <f t="shared" ref="K3:K45" si="1">SUM(D3:J3)</f>
        <v>232.85000000000002</v>
      </c>
      <c r="L3" s="3">
        <f t="shared" ref="L3:L19" si="2">D3/K3</f>
        <v>7.8891990551857416E-2</v>
      </c>
      <c r="M3" s="60">
        <f t="shared" ref="M3:M47" si="3">E3/K3</f>
        <v>0.89834657504831428</v>
      </c>
      <c r="N3" s="60">
        <f>F3/K3</f>
        <v>2.2761434399828213E-2</v>
      </c>
      <c r="O3" s="3">
        <f t="shared" si="0"/>
        <v>0</v>
      </c>
      <c r="P3" s="3">
        <f t="shared" ref="P3:P47" si="4">H3/K3</f>
        <v>0</v>
      </c>
      <c r="Q3" s="3">
        <f t="shared" ref="Q3:Q47" si="5">I3/K3</f>
        <v>0</v>
      </c>
    </row>
    <row r="4" spans="1:27" ht="15.75" thickBot="1" x14ac:dyDescent="0.3">
      <c r="A4" s="17" t="s">
        <v>151</v>
      </c>
      <c r="B4" s="17" t="s">
        <v>80</v>
      </c>
      <c r="C4" s="17" t="s">
        <v>25</v>
      </c>
      <c r="D4" s="14">
        <v>59.51</v>
      </c>
      <c r="E4" s="14">
        <v>362.7</v>
      </c>
      <c r="F4" s="14">
        <v>48.21</v>
      </c>
      <c r="G4" s="14">
        <v>0</v>
      </c>
      <c r="H4" s="14">
        <v>0</v>
      </c>
      <c r="I4" s="14">
        <v>0</v>
      </c>
      <c r="J4" s="14">
        <v>0</v>
      </c>
      <c r="K4" s="14">
        <f t="shared" si="1"/>
        <v>470.41999999999996</v>
      </c>
      <c r="L4" s="3">
        <f t="shared" si="2"/>
        <v>0.12650397517112369</v>
      </c>
      <c r="M4" s="60">
        <f t="shared" si="3"/>
        <v>0.77101313719654785</v>
      </c>
      <c r="N4" s="60">
        <f t="shared" ref="N4:N47" si="6">F4/K4</f>
        <v>0.10248288763232857</v>
      </c>
      <c r="O4" s="3">
        <f t="shared" si="0"/>
        <v>0</v>
      </c>
      <c r="P4" s="3">
        <f t="shared" si="4"/>
        <v>0</v>
      </c>
      <c r="Q4" s="3">
        <f t="shared" si="5"/>
        <v>0</v>
      </c>
    </row>
    <row r="5" spans="1:27" ht="16.5" thickTop="1" thickBot="1" x14ac:dyDescent="0.3">
      <c r="A5" s="17" t="s">
        <v>151</v>
      </c>
      <c r="B5" s="17" t="s">
        <v>81</v>
      </c>
      <c r="C5" s="17" t="s">
        <v>56</v>
      </c>
      <c r="D5" s="14">
        <v>58.3</v>
      </c>
      <c r="E5" s="14">
        <v>854.88</v>
      </c>
      <c r="F5" s="14">
        <v>13.5</v>
      </c>
      <c r="G5" s="14">
        <v>0</v>
      </c>
      <c r="H5" s="14">
        <v>0</v>
      </c>
      <c r="I5" s="14">
        <v>0</v>
      </c>
      <c r="J5" s="14">
        <v>0</v>
      </c>
      <c r="K5" s="14">
        <f t="shared" si="1"/>
        <v>926.68</v>
      </c>
      <c r="L5" s="3">
        <f t="shared" si="2"/>
        <v>6.2912763845124536E-2</v>
      </c>
      <c r="M5" s="60">
        <f t="shared" si="3"/>
        <v>0.92251910044459795</v>
      </c>
      <c r="N5" s="60">
        <f t="shared" si="6"/>
        <v>1.4568135710277551E-2</v>
      </c>
      <c r="O5" s="3">
        <f t="shared" si="0"/>
        <v>0</v>
      </c>
      <c r="P5" s="3">
        <f t="shared" si="4"/>
        <v>0</v>
      </c>
      <c r="Q5" s="3">
        <f t="shared" si="5"/>
        <v>0</v>
      </c>
      <c r="R5" s="19">
        <v>2024</v>
      </c>
      <c r="S5" s="11"/>
      <c r="T5" s="11"/>
      <c r="U5" s="11"/>
      <c r="V5" s="11"/>
      <c r="W5" s="11"/>
      <c r="X5" s="11"/>
      <c r="Y5" s="11"/>
      <c r="Z5" s="11"/>
      <c r="AA5" s="11"/>
    </row>
    <row r="6" spans="1:27" ht="15.75" thickTop="1" x14ac:dyDescent="0.25">
      <c r="A6" s="17" t="s">
        <v>151</v>
      </c>
      <c r="B6" s="17" t="s">
        <v>82</v>
      </c>
      <c r="C6" s="17" t="s">
        <v>60</v>
      </c>
      <c r="D6" s="14">
        <v>28.95</v>
      </c>
      <c r="E6" s="14">
        <v>1333.11</v>
      </c>
      <c r="F6" s="14">
        <v>73.95</v>
      </c>
      <c r="G6" s="14">
        <v>0</v>
      </c>
      <c r="H6" s="14">
        <v>0</v>
      </c>
      <c r="I6" s="14">
        <v>0</v>
      </c>
      <c r="J6" s="14">
        <v>0</v>
      </c>
      <c r="K6" s="14">
        <f t="shared" si="1"/>
        <v>1436.01</v>
      </c>
      <c r="L6" s="3">
        <f t="shared" si="2"/>
        <v>2.0160026740760856E-2</v>
      </c>
      <c r="M6" s="60">
        <f t="shared" si="3"/>
        <v>0.92834311738776187</v>
      </c>
      <c r="N6" s="60">
        <f t="shared" si="6"/>
        <v>5.1496855871477218E-2</v>
      </c>
      <c r="O6" s="3">
        <f t="shared" si="0"/>
        <v>0</v>
      </c>
      <c r="P6" s="3">
        <f t="shared" si="4"/>
        <v>0</v>
      </c>
      <c r="Q6" s="3">
        <f t="shared" si="5"/>
        <v>0</v>
      </c>
      <c r="R6" s="20" t="s">
        <v>128</v>
      </c>
      <c r="S6" s="21" t="s">
        <v>129</v>
      </c>
      <c r="T6" s="21" t="s">
        <v>70</v>
      </c>
      <c r="U6" s="21" t="s">
        <v>71</v>
      </c>
      <c r="V6" s="21" t="s">
        <v>130</v>
      </c>
      <c r="W6" s="21" t="s">
        <v>131</v>
      </c>
      <c r="X6" s="21" t="s">
        <v>74</v>
      </c>
      <c r="Y6" s="21" t="s">
        <v>75</v>
      </c>
      <c r="Z6" s="21" t="s">
        <v>76</v>
      </c>
      <c r="AA6" s="21" t="s">
        <v>21</v>
      </c>
    </row>
    <row r="7" spans="1:27" x14ac:dyDescent="0.25">
      <c r="A7" s="17" t="s">
        <v>151</v>
      </c>
      <c r="B7" s="17" t="s">
        <v>83</v>
      </c>
      <c r="C7" s="17" t="s">
        <v>58</v>
      </c>
      <c r="D7" s="14">
        <v>0</v>
      </c>
      <c r="E7" s="14">
        <v>473</v>
      </c>
      <c r="F7" s="14">
        <v>12</v>
      </c>
      <c r="G7" s="14">
        <v>0</v>
      </c>
      <c r="H7" s="14">
        <v>0</v>
      </c>
      <c r="I7" s="14">
        <v>0</v>
      </c>
      <c r="J7" s="14">
        <v>0</v>
      </c>
      <c r="K7" s="14">
        <f t="shared" si="1"/>
        <v>485</v>
      </c>
      <c r="L7" s="3">
        <f t="shared" si="2"/>
        <v>0</v>
      </c>
      <c r="M7" s="60">
        <f t="shared" si="3"/>
        <v>0.97525773195876286</v>
      </c>
      <c r="N7" s="60">
        <f t="shared" si="6"/>
        <v>2.4742268041237112E-2</v>
      </c>
      <c r="O7" s="3">
        <f t="shared" si="0"/>
        <v>0</v>
      </c>
      <c r="P7" s="3">
        <f t="shared" si="4"/>
        <v>0</v>
      </c>
      <c r="Q7" s="3">
        <f t="shared" si="5"/>
        <v>0</v>
      </c>
      <c r="R7" s="22">
        <v>13</v>
      </c>
      <c r="S7" s="23" t="s">
        <v>34</v>
      </c>
      <c r="T7" s="14">
        <f t="shared" ref="T7:AA7" si="7">D31</f>
        <v>66.900000000000006</v>
      </c>
      <c r="U7" s="14">
        <f t="shared" si="7"/>
        <v>258.08</v>
      </c>
      <c r="V7" s="14">
        <f t="shared" si="7"/>
        <v>556.29999999999995</v>
      </c>
      <c r="W7" s="14">
        <f t="shared" si="7"/>
        <v>99</v>
      </c>
      <c r="X7" s="14">
        <f t="shared" si="7"/>
        <v>18</v>
      </c>
      <c r="Y7" s="14">
        <f t="shared" si="7"/>
        <v>106.5</v>
      </c>
      <c r="Z7" s="14">
        <f t="shared" si="7"/>
        <v>0</v>
      </c>
      <c r="AA7" s="14">
        <f t="shared" si="7"/>
        <v>1104.78</v>
      </c>
    </row>
    <row r="8" spans="1:27" x14ac:dyDescent="0.25">
      <c r="A8" s="17" t="s">
        <v>151</v>
      </c>
      <c r="B8" s="17" t="s">
        <v>84</v>
      </c>
      <c r="C8" s="17" t="s">
        <v>26</v>
      </c>
      <c r="D8" s="14">
        <v>102.55</v>
      </c>
      <c r="E8" s="14">
        <v>927.99</v>
      </c>
      <c r="F8" s="14">
        <v>98.8</v>
      </c>
      <c r="G8" s="14">
        <v>0</v>
      </c>
      <c r="H8" s="14">
        <v>0</v>
      </c>
      <c r="I8" s="14">
        <v>0</v>
      </c>
      <c r="J8" s="14">
        <v>0</v>
      </c>
      <c r="K8" s="14">
        <f t="shared" si="1"/>
        <v>1129.3399999999999</v>
      </c>
      <c r="L8" s="3">
        <f t="shared" si="2"/>
        <v>9.0805249083535516E-2</v>
      </c>
      <c r="M8" s="60">
        <f t="shared" si="3"/>
        <v>0.82171002532452586</v>
      </c>
      <c r="N8" s="60">
        <f t="shared" si="6"/>
        <v>8.7484725591938664E-2</v>
      </c>
      <c r="O8" s="3">
        <f t="shared" si="0"/>
        <v>0</v>
      </c>
      <c r="P8" s="3">
        <f t="shared" si="4"/>
        <v>0</v>
      </c>
      <c r="Q8" s="3">
        <f t="shared" si="5"/>
        <v>0</v>
      </c>
      <c r="R8" s="22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7" t="s">
        <v>151</v>
      </c>
      <c r="B9" s="17" t="s">
        <v>85</v>
      </c>
      <c r="C9" s="17" t="s">
        <v>86</v>
      </c>
      <c r="D9" s="14">
        <v>0</v>
      </c>
      <c r="E9" s="14">
        <v>75.8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f t="shared" si="1"/>
        <v>75.8</v>
      </c>
      <c r="L9" s="3">
        <f t="shared" si="2"/>
        <v>0</v>
      </c>
      <c r="M9" s="60">
        <f t="shared" si="3"/>
        <v>1</v>
      </c>
      <c r="N9" s="60">
        <f t="shared" si="6"/>
        <v>0</v>
      </c>
      <c r="O9" s="3">
        <f t="shared" si="0"/>
        <v>0</v>
      </c>
      <c r="P9" s="3">
        <f t="shared" si="4"/>
        <v>0</v>
      </c>
      <c r="Q9" s="3">
        <f t="shared" si="5"/>
        <v>0</v>
      </c>
      <c r="R9" s="24" t="s">
        <v>132</v>
      </c>
      <c r="S9" s="25" t="s">
        <v>19</v>
      </c>
      <c r="T9" s="64">
        <v>45</v>
      </c>
      <c r="U9" s="64">
        <v>139.5</v>
      </c>
      <c r="V9" s="64">
        <v>0</v>
      </c>
      <c r="W9" s="64">
        <v>72</v>
      </c>
      <c r="X9" s="64">
        <v>18</v>
      </c>
      <c r="Y9" s="64">
        <v>72</v>
      </c>
      <c r="Z9" s="64">
        <v>0</v>
      </c>
      <c r="AA9" s="64">
        <v>346.5</v>
      </c>
    </row>
    <row r="10" spans="1:27" x14ac:dyDescent="0.25">
      <c r="A10" s="17" t="s">
        <v>151</v>
      </c>
      <c r="B10" s="17" t="s">
        <v>87</v>
      </c>
      <c r="C10" s="17" t="s">
        <v>27</v>
      </c>
      <c r="D10" s="14">
        <v>66.08</v>
      </c>
      <c r="E10" s="14">
        <v>1002.08</v>
      </c>
      <c r="F10" s="14">
        <v>20</v>
      </c>
      <c r="G10" s="14">
        <v>0</v>
      </c>
      <c r="H10" s="14">
        <v>0</v>
      </c>
      <c r="I10" s="14">
        <v>0</v>
      </c>
      <c r="J10" s="14">
        <v>0</v>
      </c>
      <c r="K10" s="14">
        <f t="shared" si="1"/>
        <v>1088.1600000000001</v>
      </c>
      <c r="L10" s="3">
        <f t="shared" si="2"/>
        <v>6.0726363770033813E-2</v>
      </c>
      <c r="M10" s="60">
        <f t="shared" si="3"/>
        <v>0.92089398617850315</v>
      </c>
      <c r="N10" s="60">
        <f t="shared" si="6"/>
        <v>1.8379650051463019E-2</v>
      </c>
      <c r="O10" s="3">
        <f t="shared" si="0"/>
        <v>0</v>
      </c>
      <c r="P10" s="3">
        <f t="shared" si="4"/>
        <v>0</v>
      </c>
      <c r="Q10" s="3">
        <f t="shared" si="5"/>
        <v>0</v>
      </c>
      <c r="R10" s="24" t="s">
        <v>133</v>
      </c>
      <c r="S10" s="25" t="s">
        <v>134</v>
      </c>
      <c r="T10" s="64">
        <v>0</v>
      </c>
      <c r="U10" s="64">
        <v>1926.35</v>
      </c>
      <c r="V10" s="64">
        <v>85.5</v>
      </c>
      <c r="W10" s="64">
        <v>3</v>
      </c>
      <c r="X10" s="64">
        <v>0</v>
      </c>
      <c r="Y10" s="64">
        <v>0</v>
      </c>
      <c r="Z10" s="64">
        <v>0</v>
      </c>
      <c r="AA10" s="64">
        <v>2014.85</v>
      </c>
    </row>
    <row r="11" spans="1:27" x14ac:dyDescent="0.25">
      <c r="A11" s="17" t="s">
        <v>151</v>
      </c>
      <c r="B11" s="17" t="s">
        <v>88</v>
      </c>
      <c r="C11" s="17" t="s">
        <v>28</v>
      </c>
      <c r="D11" s="14">
        <v>51</v>
      </c>
      <c r="E11" s="14">
        <v>1476.34</v>
      </c>
      <c r="F11" s="14">
        <v>93.2</v>
      </c>
      <c r="G11" s="14">
        <v>0</v>
      </c>
      <c r="H11" s="14">
        <v>0</v>
      </c>
      <c r="I11" s="14">
        <v>0</v>
      </c>
      <c r="J11" s="14">
        <v>0</v>
      </c>
      <c r="K11" s="14">
        <f t="shared" si="1"/>
        <v>1620.54</v>
      </c>
      <c r="L11" s="3">
        <f t="shared" si="2"/>
        <v>3.1470991151097784E-2</v>
      </c>
      <c r="M11" s="60">
        <f t="shared" si="3"/>
        <v>0.91101731521591567</v>
      </c>
      <c r="N11" s="60">
        <f t="shared" si="6"/>
        <v>5.7511693632986541E-2</v>
      </c>
      <c r="O11" s="3">
        <f t="shared" si="0"/>
        <v>0</v>
      </c>
      <c r="P11" s="3">
        <f t="shared" si="4"/>
        <v>0</v>
      </c>
      <c r="Q11" s="3">
        <f t="shared" si="5"/>
        <v>0</v>
      </c>
      <c r="R11" s="22" t="s">
        <v>135</v>
      </c>
      <c r="S11" s="26" t="s">
        <v>21</v>
      </c>
      <c r="T11">
        <f>D46</f>
        <v>2263.2499999999991</v>
      </c>
      <c r="U11">
        <f>E46</f>
        <v>32991.61</v>
      </c>
      <c r="V11">
        <f t="shared" ref="V11:Z11" si="8">F46</f>
        <v>2877.65</v>
      </c>
      <c r="W11">
        <f>G46</f>
        <v>99</v>
      </c>
      <c r="X11">
        <f t="shared" si="8"/>
        <v>18</v>
      </c>
      <c r="Y11">
        <f t="shared" si="8"/>
        <v>106.5</v>
      </c>
      <c r="Z11">
        <f t="shared" si="8"/>
        <v>0</v>
      </c>
      <c r="AA11">
        <f t="shared" ref="AA11" si="9">K47</f>
        <v>37251.230000000003</v>
      </c>
    </row>
    <row r="12" spans="1:27" x14ac:dyDescent="0.25">
      <c r="A12" s="17" t="s">
        <v>151</v>
      </c>
      <c r="B12" s="17" t="s">
        <v>89</v>
      </c>
      <c r="C12" s="17" t="s">
        <v>65</v>
      </c>
      <c r="D12" s="14">
        <v>12.95</v>
      </c>
      <c r="E12" s="14">
        <v>154.47</v>
      </c>
      <c r="F12" s="14">
        <v>89.6</v>
      </c>
      <c r="G12" s="14">
        <v>0</v>
      </c>
      <c r="H12" s="14">
        <v>0</v>
      </c>
      <c r="I12" s="14">
        <v>0</v>
      </c>
      <c r="J12" s="14">
        <v>0</v>
      </c>
      <c r="K12" s="14">
        <f t="shared" si="1"/>
        <v>257.02</v>
      </c>
      <c r="L12" s="3">
        <f t="shared" si="2"/>
        <v>5.0385184032371022E-2</v>
      </c>
      <c r="M12" s="60">
        <f t="shared" si="3"/>
        <v>0.60100381293284577</v>
      </c>
      <c r="N12" s="60">
        <f t="shared" si="6"/>
        <v>0.34861100303478326</v>
      </c>
      <c r="O12" s="3">
        <f t="shared" si="0"/>
        <v>0</v>
      </c>
      <c r="P12" s="3">
        <f t="shared" si="4"/>
        <v>0</v>
      </c>
      <c r="Q12" s="3">
        <f t="shared" si="5"/>
        <v>0</v>
      </c>
      <c r="R12" s="22"/>
      <c r="S12" s="26" t="s">
        <v>136</v>
      </c>
      <c r="T12" s="27">
        <f>T11-T9-T7-T10</f>
        <v>2151.349999999999</v>
      </c>
      <c r="U12" s="27">
        <f t="shared" ref="U12:V12" si="10">U11-U9-U7-U10</f>
        <v>30667.68</v>
      </c>
      <c r="V12" s="27">
        <f t="shared" si="10"/>
        <v>2235.8500000000004</v>
      </c>
      <c r="W12" s="27">
        <f>W11-W7-W9-W10</f>
        <v>-75</v>
      </c>
      <c r="X12" s="27">
        <f t="shared" ref="X12:Z12" si="11">X11-X7-X9-X10</f>
        <v>-18</v>
      </c>
      <c r="Y12" s="27">
        <f t="shared" si="11"/>
        <v>-72</v>
      </c>
      <c r="Z12" s="27">
        <f t="shared" si="11"/>
        <v>0</v>
      </c>
      <c r="AA12" s="27">
        <f>AA11-AA7-AA9-AA10</f>
        <v>33785.100000000006</v>
      </c>
    </row>
    <row r="13" spans="1:27" x14ac:dyDescent="0.25">
      <c r="A13" s="17" t="s">
        <v>151</v>
      </c>
      <c r="B13" s="17" t="s">
        <v>90</v>
      </c>
      <c r="C13" s="17" t="s">
        <v>36</v>
      </c>
      <c r="D13" s="14">
        <v>11</v>
      </c>
      <c r="E13" s="14">
        <v>510.88</v>
      </c>
      <c r="F13" s="14">
        <v>11</v>
      </c>
      <c r="G13" s="14">
        <v>0</v>
      </c>
      <c r="H13" s="14">
        <v>0</v>
      </c>
      <c r="I13" s="14">
        <v>0</v>
      </c>
      <c r="J13" s="14">
        <v>0</v>
      </c>
      <c r="K13" s="14">
        <f t="shared" si="1"/>
        <v>532.88</v>
      </c>
      <c r="L13" s="3">
        <f t="shared" si="2"/>
        <v>2.0642546164239602E-2</v>
      </c>
      <c r="M13" s="60">
        <f t="shared" si="3"/>
        <v>0.95871490767152079</v>
      </c>
      <c r="N13" s="60">
        <f t="shared" si="6"/>
        <v>2.0642546164239602E-2</v>
      </c>
      <c r="O13" s="3">
        <f t="shared" si="0"/>
        <v>0</v>
      </c>
      <c r="P13" s="3">
        <f t="shared" si="4"/>
        <v>0</v>
      </c>
      <c r="Q13" s="3">
        <f t="shared" si="5"/>
        <v>0</v>
      </c>
      <c r="R13" s="22"/>
      <c r="S13" s="26"/>
      <c r="T13" s="28">
        <f>+T12/AA12</f>
        <v>6.3677479125413231E-2</v>
      </c>
      <c r="U13" s="28">
        <f>+U12/AA12</f>
        <v>0.9077279629185645</v>
      </c>
      <c r="V13" s="28">
        <f>+V12/AA12</f>
        <v>6.6178581682457646E-2</v>
      </c>
      <c r="W13" s="28">
        <f>+W12/AA12</f>
        <v>-2.2199135121695654E-3</v>
      </c>
      <c r="X13" s="28">
        <f>+X12/AA12</f>
        <v>-5.3277924292069575E-4</v>
      </c>
      <c r="Y13" s="28">
        <f>+Y12/AA12</f>
        <v>-2.131116971682783E-3</v>
      </c>
      <c r="Z13" s="28">
        <f>+Z12/AA12</f>
        <v>0</v>
      </c>
      <c r="AA13" s="28">
        <f>AA$9/AA$9</f>
        <v>1</v>
      </c>
    </row>
    <row r="14" spans="1:27" x14ac:dyDescent="0.25">
      <c r="A14" s="17" t="s">
        <v>151</v>
      </c>
      <c r="B14" s="17" t="s">
        <v>91</v>
      </c>
      <c r="C14" s="17" t="s">
        <v>126</v>
      </c>
      <c r="D14" s="14">
        <v>12.25</v>
      </c>
      <c r="E14" s="14">
        <v>585.35</v>
      </c>
      <c r="F14" s="14">
        <v>22.4</v>
      </c>
      <c r="G14" s="14">
        <v>0</v>
      </c>
      <c r="H14" s="14">
        <v>0</v>
      </c>
      <c r="I14" s="14">
        <v>0</v>
      </c>
      <c r="J14" s="14">
        <v>0</v>
      </c>
      <c r="K14" s="14">
        <f t="shared" si="1"/>
        <v>620</v>
      </c>
      <c r="L14" s="3">
        <f t="shared" si="2"/>
        <v>1.9758064516129031E-2</v>
      </c>
      <c r="M14" s="60">
        <f t="shared" si="3"/>
        <v>0.94411290322580654</v>
      </c>
      <c r="N14" s="60">
        <f t="shared" si="6"/>
        <v>3.6129032258064513E-2</v>
      </c>
      <c r="O14" s="3">
        <f t="shared" si="0"/>
        <v>0</v>
      </c>
      <c r="P14" s="3">
        <f t="shared" si="4"/>
        <v>0</v>
      </c>
      <c r="Q14" s="3">
        <f t="shared" si="5"/>
        <v>0</v>
      </c>
    </row>
    <row r="15" spans="1:27" x14ac:dyDescent="0.25">
      <c r="A15" s="17" t="s">
        <v>151</v>
      </c>
      <c r="B15" s="17" t="s">
        <v>92</v>
      </c>
      <c r="C15" s="17" t="s">
        <v>63</v>
      </c>
      <c r="D15" s="14">
        <v>45.69</v>
      </c>
      <c r="E15" s="14">
        <v>611.76</v>
      </c>
      <c r="F15" s="14">
        <v>37.75</v>
      </c>
      <c r="G15" s="14">
        <v>0</v>
      </c>
      <c r="H15" s="14">
        <v>0</v>
      </c>
      <c r="I15" s="14">
        <v>0</v>
      </c>
      <c r="J15" s="14">
        <v>0</v>
      </c>
      <c r="K15" s="14">
        <f t="shared" si="1"/>
        <v>695.2</v>
      </c>
      <c r="L15" s="3">
        <f t="shared" si="2"/>
        <v>6.572209436133486E-2</v>
      </c>
      <c r="M15" s="60">
        <f t="shared" si="3"/>
        <v>0.87997698504027611</v>
      </c>
      <c r="N15" s="60">
        <f t="shared" si="6"/>
        <v>5.4300920598388952E-2</v>
      </c>
      <c r="O15" s="3">
        <f t="shared" si="0"/>
        <v>0</v>
      </c>
      <c r="P15" s="3">
        <f t="shared" si="4"/>
        <v>0</v>
      </c>
      <c r="Q15" s="3">
        <f t="shared" si="5"/>
        <v>0</v>
      </c>
    </row>
    <row r="16" spans="1:27" x14ac:dyDescent="0.25">
      <c r="A16" s="17" t="s">
        <v>151</v>
      </c>
      <c r="B16" s="17" t="s">
        <v>93</v>
      </c>
      <c r="C16" s="17" t="s">
        <v>39</v>
      </c>
      <c r="D16" s="14">
        <v>4.74</v>
      </c>
      <c r="E16" s="14">
        <v>132.63</v>
      </c>
      <c r="F16" s="14">
        <v>4.74</v>
      </c>
      <c r="G16" s="14">
        <v>0</v>
      </c>
      <c r="H16" s="14">
        <v>0</v>
      </c>
      <c r="I16" s="14">
        <v>0</v>
      </c>
      <c r="J16" s="14">
        <v>0</v>
      </c>
      <c r="K16" s="14">
        <f t="shared" si="1"/>
        <v>142.11000000000001</v>
      </c>
      <c r="L16" s="3">
        <f t="shared" si="2"/>
        <v>3.3354443740764197E-2</v>
      </c>
      <c r="M16" s="60">
        <f t="shared" si="3"/>
        <v>0.93329111251847152</v>
      </c>
      <c r="N16" s="60">
        <f t="shared" si="6"/>
        <v>3.3354443740764197E-2</v>
      </c>
      <c r="O16" s="3">
        <f t="shared" si="0"/>
        <v>0</v>
      </c>
      <c r="P16" s="3">
        <f t="shared" si="4"/>
        <v>0</v>
      </c>
      <c r="Q16" s="3">
        <f t="shared" si="5"/>
        <v>0</v>
      </c>
    </row>
    <row r="17" spans="1:17" x14ac:dyDescent="0.25">
      <c r="A17" s="17" t="s">
        <v>151</v>
      </c>
      <c r="B17" s="17" t="s">
        <v>94</v>
      </c>
      <c r="C17" s="17" t="s">
        <v>40</v>
      </c>
      <c r="D17" s="14">
        <v>41.37</v>
      </c>
      <c r="E17" s="14">
        <v>724.74</v>
      </c>
      <c r="F17" s="14">
        <v>53.55</v>
      </c>
      <c r="G17" s="14">
        <v>0</v>
      </c>
      <c r="H17" s="14">
        <v>0</v>
      </c>
      <c r="I17" s="14">
        <v>0</v>
      </c>
      <c r="J17" s="14">
        <v>0</v>
      </c>
      <c r="K17" s="14">
        <f t="shared" si="1"/>
        <v>819.66</v>
      </c>
      <c r="L17" s="3">
        <f t="shared" si="2"/>
        <v>5.0472146987775419E-2</v>
      </c>
      <c r="M17" s="60">
        <f t="shared" si="3"/>
        <v>0.88419588609911426</v>
      </c>
      <c r="N17" s="60">
        <f t="shared" si="6"/>
        <v>6.5331966913110315E-2</v>
      </c>
      <c r="O17" s="3">
        <f t="shared" si="0"/>
        <v>0</v>
      </c>
      <c r="P17" s="3">
        <f t="shared" si="4"/>
        <v>0</v>
      </c>
      <c r="Q17" s="3">
        <f t="shared" si="5"/>
        <v>0</v>
      </c>
    </row>
    <row r="18" spans="1:17" x14ac:dyDescent="0.25">
      <c r="A18" s="17" t="s">
        <v>151</v>
      </c>
      <c r="B18" s="17" t="s">
        <v>95</v>
      </c>
      <c r="C18" s="17" t="s">
        <v>41</v>
      </c>
      <c r="D18" s="14">
        <v>41.96</v>
      </c>
      <c r="E18" s="14">
        <v>1284.53</v>
      </c>
      <c r="F18" s="14">
        <v>53.84</v>
      </c>
      <c r="G18" s="14">
        <v>0</v>
      </c>
      <c r="H18" s="14">
        <v>0</v>
      </c>
      <c r="I18" s="14">
        <v>0</v>
      </c>
      <c r="J18" s="14">
        <v>0</v>
      </c>
      <c r="K18" s="14">
        <f t="shared" si="1"/>
        <v>1380.33</v>
      </c>
      <c r="L18" s="3">
        <f t="shared" si="2"/>
        <v>3.0398527888258607E-2</v>
      </c>
      <c r="M18" s="60">
        <f t="shared" si="3"/>
        <v>0.93059630668028659</v>
      </c>
      <c r="N18" s="60">
        <f t="shared" si="6"/>
        <v>3.9005165431454804E-2</v>
      </c>
      <c r="O18" s="3">
        <f t="shared" si="0"/>
        <v>0</v>
      </c>
      <c r="P18" s="3">
        <f t="shared" si="4"/>
        <v>0</v>
      </c>
      <c r="Q18" s="3">
        <f t="shared" si="5"/>
        <v>0</v>
      </c>
    </row>
    <row r="19" spans="1:17" x14ac:dyDescent="0.25">
      <c r="A19" s="17" t="s">
        <v>151</v>
      </c>
      <c r="B19" s="17" t="s">
        <v>96</v>
      </c>
      <c r="C19" s="17" t="s">
        <v>32</v>
      </c>
      <c r="D19" s="14">
        <v>35.75</v>
      </c>
      <c r="E19" s="14">
        <v>802.3</v>
      </c>
      <c r="F19" s="14">
        <v>63.5</v>
      </c>
      <c r="G19" s="14">
        <v>0</v>
      </c>
      <c r="H19" s="14">
        <v>0</v>
      </c>
      <c r="I19" s="14">
        <v>0</v>
      </c>
      <c r="J19" s="14">
        <v>0</v>
      </c>
      <c r="K19" s="14">
        <f t="shared" si="1"/>
        <v>901.55</v>
      </c>
      <c r="L19" s="3">
        <f t="shared" si="2"/>
        <v>3.9653929343907719E-2</v>
      </c>
      <c r="M19" s="60">
        <f t="shared" si="3"/>
        <v>0.88991181853474566</v>
      </c>
      <c r="N19" s="60">
        <f t="shared" si="6"/>
        <v>7.0434252121346574E-2</v>
      </c>
      <c r="O19" s="3">
        <f t="shared" si="0"/>
        <v>0</v>
      </c>
      <c r="P19" s="3">
        <f t="shared" si="4"/>
        <v>0</v>
      </c>
      <c r="Q19" s="3">
        <f t="shared" si="5"/>
        <v>0</v>
      </c>
    </row>
    <row r="20" spans="1:17" x14ac:dyDescent="0.25">
      <c r="A20" s="17" t="s">
        <v>151</v>
      </c>
      <c r="B20" s="17" t="s">
        <v>97</v>
      </c>
      <c r="C20" s="17" t="s">
        <v>42</v>
      </c>
      <c r="D20" s="14">
        <v>13.25</v>
      </c>
      <c r="E20" s="14">
        <v>810.35</v>
      </c>
      <c r="F20" s="14">
        <v>28.95</v>
      </c>
      <c r="G20" s="14">
        <v>0</v>
      </c>
      <c r="H20" s="14">
        <v>0</v>
      </c>
      <c r="I20" s="14">
        <v>0</v>
      </c>
      <c r="J20" s="14">
        <v>0</v>
      </c>
      <c r="K20" s="14">
        <f t="shared" si="1"/>
        <v>852.55000000000007</v>
      </c>
      <c r="L20" s="3">
        <f t="shared" ref="L20:L47" si="12">D20/K20</f>
        <v>1.5541610462729458E-2</v>
      </c>
      <c r="M20" s="60">
        <f t="shared" si="3"/>
        <v>0.95050143686587296</v>
      </c>
      <c r="N20" s="60">
        <f t="shared" si="6"/>
        <v>3.3956952671397568E-2</v>
      </c>
      <c r="O20" s="3">
        <f t="shared" si="0"/>
        <v>0</v>
      </c>
      <c r="P20" s="3">
        <f t="shared" si="4"/>
        <v>0</v>
      </c>
      <c r="Q20" s="3">
        <f t="shared" si="5"/>
        <v>0</v>
      </c>
    </row>
    <row r="21" spans="1:17" x14ac:dyDescent="0.25">
      <c r="A21" s="17" t="s">
        <v>151</v>
      </c>
      <c r="B21" s="17" t="s">
        <v>98</v>
      </c>
      <c r="C21" s="17" t="s">
        <v>61</v>
      </c>
      <c r="D21" s="14">
        <v>0</v>
      </c>
      <c r="E21" s="14">
        <v>313.37</v>
      </c>
      <c r="F21" s="14">
        <v>2.5</v>
      </c>
      <c r="G21" s="14">
        <v>0</v>
      </c>
      <c r="H21" s="14">
        <v>0</v>
      </c>
      <c r="I21" s="14">
        <v>0</v>
      </c>
      <c r="J21" s="14">
        <v>0</v>
      </c>
      <c r="K21" s="14">
        <f t="shared" si="1"/>
        <v>315.87</v>
      </c>
      <c r="L21" s="3">
        <f t="shared" si="12"/>
        <v>0</v>
      </c>
      <c r="M21" s="60">
        <f t="shared" si="3"/>
        <v>0.99208535156868327</v>
      </c>
      <c r="N21" s="60">
        <f t="shared" si="6"/>
        <v>7.9146484313166801E-3</v>
      </c>
      <c r="O21" s="3">
        <f t="shared" si="0"/>
        <v>0</v>
      </c>
      <c r="P21" s="3">
        <f t="shared" si="4"/>
        <v>0</v>
      </c>
      <c r="Q21" s="3">
        <f t="shared" si="5"/>
        <v>0</v>
      </c>
    </row>
    <row r="22" spans="1:17" x14ac:dyDescent="0.25">
      <c r="A22" s="17" t="s">
        <v>151</v>
      </c>
      <c r="B22" s="17" t="s">
        <v>99</v>
      </c>
      <c r="C22" s="17" t="s">
        <v>43</v>
      </c>
      <c r="D22" s="14">
        <v>49.7</v>
      </c>
      <c r="E22" s="14">
        <v>1490.3</v>
      </c>
      <c r="F22" s="14">
        <v>50.4</v>
      </c>
      <c r="G22" s="14">
        <v>0</v>
      </c>
      <c r="H22" s="14">
        <v>0</v>
      </c>
      <c r="I22" s="14">
        <v>0</v>
      </c>
      <c r="J22" s="14">
        <v>0</v>
      </c>
      <c r="K22" s="14">
        <f t="shared" si="1"/>
        <v>1590.4</v>
      </c>
      <c r="L22" s="3">
        <f t="shared" si="12"/>
        <v>3.125E-2</v>
      </c>
      <c r="M22" s="60">
        <f t="shared" si="3"/>
        <v>0.93705985915492951</v>
      </c>
      <c r="N22" s="60">
        <f t="shared" si="6"/>
        <v>3.1690140845070422E-2</v>
      </c>
      <c r="O22" s="3">
        <f t="shared" si="0"/>
        <v>0</v>
      </c>
      <c r="P22" s="3">
        <f t="shared" si="4"/>
        <v>0</v>
      </c>
      <c r="Q22" s="3">
        <f t="shared" si="5"/>
        <v>0</v>
      </c>
    </row>
    <row r="23" spans="1:17" x14ac:dyDescent="0.25">
      <c r="A23" s="17" t="s">
        <v>151</v>
      </c>
      <c r="B23" s="17" t="s">
        <v>100</v>
      </c>
      <c r="C23" s="17" t="s">
        <v>44</v>
      </c>
      <c r="D23" s="14">
        <v>63.75</v>
      </c>
      <c r="E23" s="14">
        <v>655.81</v>
      </c>
      <c r="F23" s="14">
        <v>30.75</v>
      </c>
      <c r="G23" s="14">
        <v>0</v>
      </c>
      <c r="H23" s="14">
        <v>0</v>
      </c>
      <c r="I23" s="14">
        <v>0</v>
      </c>
      <c r="J23" s="14">
        <v>0</v>
      </c>
      <c r="K23" s="14">
        <f t="shared" si="1"/>
        <v>750.31</v>
      </c>
      <c r="L23" s="3">
        <f t="shared" si="12"/>
        <v>8.4964881182444593E-2</v>
      </c>
      <c r="M23" s="60">
        <f t="shared" si="3"/>
        <v>0.8740520584824939</v>
      </c>
      <c r="N23" s="60">
        <f t="shared" si="6"/>
        <v>4.0983060335061508E-2</v>
      </c>
      <c r="O23" s="3">
        <f t="shared" si="0"/>
        <v>0</v>
      </c>
      <c r="P23" s="3">
        <f t="shared" si="4"/>
        <v>0</v>
      </c>
      <c r="Q23" s="3">
        <f t="shared" si="5"/>
        <v>0</v>
      </c>
    </row>
    <row r="24" spans="1:17" x14ac:dyDescent="0.25">
      <c r="A24" s="17" t="s">
        <v>151</v>
      </c>
      <c r="B24" s="17" t="s">
        <v>101</v>
      </c>
      <c r="C24" s="17" t="s">
        <v>35</v>
      </c>
      <c r="D24" s="14">
        <v>15.55</v>
      </c>
      <c r="E24" s="14">
        <v>348.75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f t="shared" si="1"/>
        <v>364.3</v>
      </c>
      <c r="L24" s="3">
        <f t="shared" si="12"/>
        <v>4.2684600603897886E-2</v>
      </c>
      <c r="M24" s="60">
        <f t="shared" si="3"/>
        <v>0.95731539939610211</v>
      </c>
      <c r="N24" s="60">
        <f t="shared" si="6"/>
        <v>0</v>
      </c>
      <c r="O24" s="3">
        <f t="shared" si="0"/>
        <v>0</v>
      </c>
      <c r="P24" s="3">
        <f t="shared" si="4"/>
        <v>0</v>
      </c>
      <c r="Q24" s="3">
        <f t="shared" si="5"/>
        <v>0</v>
      </c>
    </row>
    <row r="25" spans="1:17" x14ac:dyDescent="0.25">
      <c r="A25" s="17" t="s">
        <v>151</v>
      </c>
      <c r="B25" s="17" t="s">
        <v>102</v>
      </c>
      <c r="C25" s="17" t="s">
        <v>45</v>
      </c>
      <c r="D25" s="14">
        <v>0</v>
      </c>
      <c r="E25" s="14">
        <v>215.6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f t="shared" si="1"/>
        <v>215.6</v>
      </c>
      <c r="L25" s="3">
        <f t="shared" si="12"/>
        <v>0</v>
      </c>
      <c r="M25" s="60">
        <f t="shared" si="3"/>
        <v>1</v>
      </c>
      <c r="N25" s="60">
        <f t="shared" si="6"/>
        <v>0</v>
      </c>
      <c r="O25" s="3">
        <f t="shared" si="0"/>
        <v>0</v>
      </c>
      <c r="P25" s="3">
        <f t="shared" si="4"/>
        <v>0</v>
      </c>
      <c r="Q25" s="3">
        <f t="shared" si="5"/>
        <v>0</v>
      </c>
    </row>
    <row r="26" spans="1:17" x14ac:dyDescent="0.25">
      <c r="A26" s="17" t="s">
        <v>151</v>
      </c>
      <c r="B26" s="17" t="s">
        <v>103</v>
      </c>
      <c r="C26" s="17" t="s">
        <v>29</v>
      </c>
      <c r="D26" s="14">
        <v>65.14</v>
      </c>
      <c r="E26" s="14">
        <v>643.58000000000004</v>
      </c>
      <c r="F26" s="14">
        <v>12</v>
      </c>
      <c r="G26" s="14">
        <v>0</v>
      </c>
      <c r="H26" s="14">
        <v>0</v>
      </c>
      <c r="I26" s="14">
        <v>0</v>
      </c>
      <c r="J26" s="14">
        <v>0</v>
      </c>
      <c r="K26" s="14">
        <f t="shared" si="1"/>
        <v>720.72</v>
      </c>
      <c r="L26" s="3">
        <f t="shared" si="12"/>
        <v>9.0381840381840384E-2</v>
      </c>
      <c r="M26" s="60">
        <f t="shared" si="3"/>
        <v>0.89296814296814297</v>
      </c>
      <c r="N26" s="60">
        <f t="shared" si="6"/>
        <v>1.6650016650016648E-2</v>
      </c>
      <c r="O26" s="3">
        <f t="shared" si="0"/>
        <v>0</v>
      </c>
      <c r="P26" s="3">
        <f t="shared" si="4"/>
        <v>0</v>
      </c>
      <c r="Q26" s="3">
        <f t="shared" si="5"/>
        <v>0</v>
      </c>
    </row>
    <row r="27" spans="1:17" x14ac:dyDescent="0.25">
      <c r="A27" s="17" t="s">
        <v>151</v>
      </c>
      <c r="B27" s="17" t="s">
        <v>104</v>
      </c>
      <c r="C27" s="17" t="s">
        <v>30</v>
      </c>
      <c r="D27" s="14">
        <v>68.03</v>
      </c>
      <c r="E27" s="14">
        <v>852.88</v>
      </c>
      <c r="F27" s="14">
        <v>93.55</v>
      </c>
      <c r="G27" s="14">
        <v>0</v>
      </c>
      <c r="H27" s="14">
        <v>0</v>
      </c>
      <c r="I27" s="14">
        <v>0</v>
      </c>
      <c r="J27" s="14">
        <v>0</v>
      </c>
      <c r="K27" s="14">
        <f t="shared" si="1"/>
        <v>1014.4599999999999</v>
      </c>
      <c r="L27" s="3">
        <f t="shared" si="12"/>
        <v>6.706030794708516E-2</v>
      </c>
      <c r="M27" s="60">
        <f t="shared" si="3"/>
        <v>0.84072314334719955</v>
      </c>
      <c r="N27" s="60">
        <f t="shared" si="6"/>
        <v>9.2216548705715357E-2</v>
      </c>
      <c r="O27" s="3">
        <f t="shared" si="0"/>
        <v>0</v>
      </c>
      <c r="P27" s="3">
        <f t="shared" si="4"/>
        <v>0</v>
      </c>
      <c r="Q27" s="3">
        <f t="shared" si="5"/>
        <v>0</v>
      </c>
    </row>
    <row r="28" spans="1:17" x14ac:dyDescent="0.25">
      <c r="A28" s="17" t="s">
        <v>151</v>
      </c>
      <c r="B28" s="17" t="s">
        <v>105</v>
      </c>
      <c r="C28" s="17" t="s">
        <v>31</v>
      </c>
      <c r="D28" s="14">
        <v>135.91999999999999</v>
      </c>
      <c r="E28" s="14">
        <v>913.95</v>
      </c>
      <c r="F28" s="14">
        <v>91.8</v>
      </c>
      <c r="G28" s="14">
        <v>0</v>
      </c>
      <c r="H28" s="14">
        <v>0</v>
      </c>
      <c r="I28" s="14">
        <v>0</v>
      </c>
      <c r="J28" s="14">
        <v>0</v>
      </c>
      <c r="K28" s="14">
        <f t="shared" si="1"/>
        <v>1141.67</v>
      </c>
      <c r="L28" s="3">
        <f t="shared" si="12"/>
        <v>0.11905366699659269</v>
      </c>
      <c r="M28" s="60">
        <f t="shared" si="3"/>
        <v>0.80053780864873381</v>
      </c>
      <c r="N28" s="60">
        <f t="shared" si="6"/>
        <v>8.0408524354673411E-2</v>
      </c>
      <c r="O28" s="3">
        <f t="shared" si="0"/>
        <v>0</v>
      </c>
      <c r="P28" s="3">
        <f t="shared" si="4"/>
        <v>0</v>
      </c>
      <c r="Q28" s="3">
        <f t="shared" si="5"/>
        <v>0</v>
      </c>
    </row>
    <row r="29" spans="1:17" x14ac:dyDescent="0.25">
      <c r="A29" s="17" t="s">
        <v>151</v>
      </c>
      <c r="B29" s="17" t="s">
        <v>106</v>
      </c>
      <c r="C29" s="17" t="s">
        <v>33</v>
      </c>
      <c r="D29" s="14">
        <v>49.34</v>
      </c>
      <c r="E29" s="14">
        <v>1232.82</v>
      </c>
      <c r="F29" s="14">
        <v>86.24</v>
      </c>
      <c r="G29" s="14">
        <v>0</v>
      </c>
      <c r="H29" s="14">
        <v>0</v>
      </c>
      <c r="I29" s="14">
        <v>0</v>
      </c>
      <c r="J29" s="14">
        <v>0</v>
      </c>
      <c r="K29" s="14">
        <f t="shared" si="1"/>
        <v>1368.3999999999999</v>
      </c>
      <c r="L29" s="3">
        <f t="shared" si="12"/>
        <v>3.6056708564747159E-2</v>
      </c>
      <c r="M29" s="60">
        <f t="shared" si="3"/>
        <v>0.9009207833966677</v>
      </c>
      <c r="N29" s="60">
        <f t="shared" si="6"/>
        <v>6.3022508038585209E-2</v>
      </c>
      <c r="O29" s="3">
        <f t="shared" si="0"/>
        <v>0</v>
      </c>
      <c r="P29" s="3">
        <f t="shared" si="4"/>
        <v>0</v>
      </c>
      <c r="Q29" s="3">
        <f t="shared" si="5"/>
        <v>0</v>
      </c>
    </row>
    <row r="30" spans="1:17" x14ac:dyDescent="0.25">
      <c r="A30" s="17" t="s">
        <v>151</v>
      </c>
      <c r="B30" s="17" t="s">
        <v>107</v>
      </c>
      <c r="C30" s="17" t="s">
        <v>38</v>
      </c>
      <c r="D30" s="14">
        <v>79.7</v>
      </c>
      <c r="E30" s="14">
        <v>1232.19</v>
      </c>
      <c r="F30" s="14">
        <v>112.25</v>
      </c>
      <c r="G30" s="14">
        <v>0</v>
      </c>
      <c r="H30" s="14">
        <v>0</v>
      </c>
      <c r="I30" s="14">
        <v>0</v>
      </c>
      <c r="J30" s="14">
        <v>0</v>
      </c>
      <c r="K30" s="14">
        <f t="shared" si="1"/>
        <v>1424.14</v>
      </c>
      <c r="L30" s="3">
        <f t="shared" si="12"/>
        <v>5.5963599084359682E-2</v>
      </c>
      <c r="M30" s="60">
        <f t="shared" si="3"/>
        <v>0.86521690283258668</v>
      </c>
      <c r="N30" s="60">
        <f t="shared" si="6"/>
        <v>7.8819498083053621E-2</v>
      </c>
      <c r="O30" s="3">
        <f t="shared" si="0"/>
        <v>0</v>
      </c>
      <c r="P30" s="3">
        <f t="shared" si="4"/>
        <v>0</v>
      </c>
      <c r="Q30" s="3">
        <f t="shared" si="5"/>
        <v>0</v>
      </c>
    </row>
    <row r="31" spans="1:17" x14ac:dyDescent="0.25">
      <c r="A31" s="61" t="s">
        <v>151</v>
      </c>
      <c r="B31" s="61" t="s">
        <v>108</v>
      </c>
      <c r="C31" s="61" t="s">
        <v>34</v>
      </c>
      <c r="D31" s="62">
        <v>66.900000000000006</v>
      </c>
      <c r="E31" s="62">
        <v>258.08</v>
      </c>
      <c r="F31" s="62">
        <v>556.29999999999995</v>
      </c>
      <c r="G31" s="62">
        <v>99</v>
      </c>
      <c r="H31" s="62">
        <v>18</v>
      </c>
      <c r="I31" s="62">
        <v>106.5</v>
      </c>
      <c r="J31" s="62">
        <v>0</v>
      </c>
      <c r="K31" s="62">
        <f>SUM(D31:J31)</f>
        <v>1104.78</v>
      </c>
      <c r="L31" s="57">
        <f t="shared" si="12"/>
        <v>6.0555042632922398E-2</v>
      </c>
      <c r="M31" s="63">
        <f t="shared" si="3"/>
        <v>0.23360307029453828</v>
      </c>
      <c r="N31" s="63">
        <f t="shared" si="6"/>
        <v>0.50353916616882999</v>
      </c>
      <c r="O31" s="57">
        <f t="shared" si="0"/>
        <v>8.961060120566991E-2</v>
      </c>
      <c r="P31" s="57">
        <f t="shared" si="4"/>
        <v>1.6292836582849076E-2</v>
      </c>
      <c r="Q31" s="57">
        <f t="shared" si="5"/>
        <v>9.639928311519036E-2</v>
      </c>
    </row>
    <row r="32" spans="1:17" x14ac:dyDescent="0.25">
      <c r="A32" s="17" t="s">
        <v>151</v>
      </c>
      <c r="B32" s="17" t="s">
        <v>109</v>
      </c>
      <c r="C32" s="17" t="s">
        <v>46</v>
      </c>
      <c r="D32" s="14">
        <v>12.6</v>
      </c>
      <c r="E32" s="14">
        <v>628.20000000000005</v>
      </c>
      <c r="F32" s="14">
        <v>84.3</v>
      </c>
      <c r="G32" s="14">
        <v>0</v>
      </c>
      <c r="H32" s="14">
        <v>0</v>
      </c>
      <c r="I32" s="14">
        <v>0</v>
      </c>
      <c r="J32" s="14">
        <v>0</v>
      </c>
      <c r="K32" s="14">
        <f t="shared" si="1"/>
        <v>725.1</v>
      </c>
      <c r="L32" s="3">
        <f t="shared" si="12"/>
        <v>1.737691352916839E-2</v>
      </c>
      <c r="M32" s="60">
        <f t="shared" si="3"/>
        <v>0.8663632602399669</v>
      </c>
      <c r="N32" s="60">
        <f t="shared" si="6"/>
        <v>0.1162598262308647</v>
      </c>
      <c r="O32" s="3">
        <f t="shared" si="0"/>
        <v>0</v>
      </c>
      <c r="P32" s="3">
        <f t="shared" si="4"/>
        <v>0</v>
      </c>
      <c r="Q32" s="3">
        <f t="shared" si="5"/>
        <v>0</v>
      </c>
    </row>
    <row r="33" spans="1:17" x14ac:dyDescent="0.25">
      <c r="A33" s="17" t="s">
        <v>151</v>
      </c>
      <c r="B33" s="17" t="s">
        <v>110</v>
      </c>
      <c r="C33" s="17" t="s">
        <v>47</v>
      </c>
      <c r="D33" s="14">
        <v>194.35</v>
      </c>
      <c r="E33" s="14">
        <v>1801.27</v>
      </c>
      <c r="F33" s="14">
        <v>170.3</v>
      </c>
      <c r="G33" s="14">
        <v>0</v>
      </c>
      <c r="H33" s="14">
        <v>0</v>
      </c>
      <c r="I33" s="14">
        <v>0</v>
      </c>
      <c r="J33" s="14">
        <v>0</v>
      </c>
      <c r="K33" s="14">
        <f t="shared" si="1"/>
        <v>2165.92</v>
      </c>
      <c r="L33" s="3">
        <f t="shared" si="12"/>
        <v>8.9730922656423129E-2</v>
      </c>
      <c r="M33" s="60">
        <f t="shared" si="3"/>
        <v>0.83164198123661071</v>
      </c>
      <c r="N33" s="60">
        <f t="shared" si="6"/>
        <v>7.8627096106966096E-2</v>
      </c>
      <c r="O33" s="3">
        <f t="shared" si="0"/>
        <v>0</v>
      </c>
      <c r="P33" s="3">
        <f t="shared" si="4"/>
        <v>0</v>
      </c>
      <c r="Q33" s="3">
        <f t="shared" si="5"/>
        <v>0</v>
      </c>
    </row>
    <row r="34" spans="1:17" x14ac:dyDescent="0.25">
      <c r="A34" s="17" t="s">
        <v>151</v>
      </c>
      <c r="B34" s="17" t="s">
        <v>111</v>
      </c>
      <c r="C34" s="17" t="s">
        <v>48</v>
      </c>
      <c r="D34" s="14">
        <v>71.86</v>
      </c>
      <c r="E34" s="14">
        <v>822.23</v>
      </c>
      <c r="F34" s="14">
        <v>61.26</v>
      </c>
      <c r="G34" s="14">
        <v>0</v>
      </c>
      <c r="H34" s="14">
        <v>0</v>
      </c>
      <c r="I34" s="14">
        <v>0</v>
      </c>
      <c r="J34" s="14">
        <v>0</v>
      </c>
      <c r="K34" s="14">
        <f t="shared" si="1"/>
        <v>955.35</v>
      </c>
      <c r="L34" s="3">
        <f t="shared" si="12"/>
        <v>7.5218506306589203E-2</v>
      </c>
      <c r="M34" s="60">
        <f t="shared" si="3"/>
        <v>0.86065839744596218</v>
      </c>
      <c r="N34" s="60">
        <f t="shared" si="6"/>
        <v>6.412309624744858E-2</v>
      </c>
      <c r="O34" s="3">
        <f t="shared" si="0"/>
        <v>0</v>
      </c>
      <c r="P34" s="3">
        <f t="shared" si="4"/>
        <v>0</v>
      </c>
      <c r="Q34" s="3">
        <f t="shared" si="5"/>
        <v>0</v>
      </c>
    </row>
    <row r="35" spans="1:17" x14ac:dyDescent="0.25">
      <c r="A35" s="17" t="s">
        <v>151</v>
      </c>
      <c r="B35" s="17" t="s">
        <v>112</v>
      </c>
      <c r="C35" s="17" t="s">
        <v>49</v>
      </c>
      <c r="D35" s="14">
        <v>136.19999999999999</v>
      </c>
      <c r="E35" s="14">
        <v>1775.1</v>
      </c>
      <c r="F35" s="14">
        <v>210.2</v>
      </c>
      <c r="G35" s="14">
        <v>0</v>
      </c>
      <c r="H35" s="14">
        <v>0</v>
      </c>
      <c r="I35" s="14">
        <v>0</v>
      </c>
      <c r="J35" s="14">
        <v>0</v>
      </c>
      <c r="K35" s="14">
        <f t="shared" si="1"/>
        <v>2121.5</v>
      </c>
      <c r="L35" s="3">
        <f t="shared" si="12"/>
        <v>6.4199858590619843E-2</v>
      </c>
      <c r="M35" s="60">
        <f t="shared" si="3"/>
        <v>0.83671930238039116</v>
      </c>
      <c r="N35" s="60">
        <f t="shared" si="6"/>
        <v>9.9080839028988912E-2</v>
      </c>
      <c r="O35" s="3">
        <f t="shared" si="0"/>
        <v>0</v>
      </c>
      <c r="P35" s="3">
        <f t="shared" si="4"/>
        <v>0</v>
      </c>
      <c r="Q35" s="3">
        <f t="shared" si="5"/>
        <v>0</v>
      </c>
    </row>
    <row r="36" spans="1:17" x14ac:dyDescent="0.25">
      <c r="A36" s="17" t="s">
        <v>151</v>
      </c>
      <c r="B36" s="17" t="s">
        <v>113</v>
      </c>
      <c r="C36" s="17" t="s">
        <v>50</v>
      </c>
      <c r="D36" s="14">
        <v>45</v>
      </c>
      <c r="E36" s="14">
        <v>700.09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f t="shared" si="1"/>
        <v>745.09</v>
      </c>
      <c r="L36" s="3">
        <f t="shared" si="12"/>
        <v>6.0395388476559876E-2</v>
      </c>
      <c r="M36" s="60">
        <f t="shared" si="3"/>
        <v>0.9396046115234401</v>
      </c>
      <c r="N36" s="60">
        <f t="shared" si="6"/>
        <v>0</v>
      </c>
      <c r="O36" s="3">
        <f t="shared" si="0"/>
        <v>0</v>
      </c>
      <c r="P36" s="3">
        <f t="shared" si="4"/>
        <v>0</v>
      </c>
      <c r="Q36" s="3">
        <f t="shared" si="5"/>
        <v>0</v>
      </c>
    </row>
    <row r="37" spans="1:17" x14ac:dyDescent="0.25">
      <c r="A37" s="17" t="s">
        <v>151</v>
      </c>
      <c r="B37" s="17" t="s">
        <v>114</v>
      </c>
      <c r="C37" s="17" t="s">
        <v>51</v>
      </c>
      <c r="D37" s="14">
        <v>31.02</v>
      </c>
      <c r="E37" s="14">
        <v>293.13</v>
      </c>
      <c r="F37" s="14">
        <v>15.35</v>
      </c>
      <c r="G37" s="14">
        <v>0</v>
      </c>
      <c r="H37" s="14">
        <v>0</v>
      </c>
      <c r="I37" s="14">
        <v>0</v>
      </c>
      <c r="J37" s="14">
        <v>0</v>
      </c>
      <c r="K37" s="14">
        <f t="shared" si="1"/>
        <v>339.5</v>
      </c>
      <c r="L37" s="3">
        <f t="shared" si="12"/>
        <v>9.136966126656848E-2</v>
      </c>
      <c r="M37" s="60">
        <f t="shared" si="3"/>
        <v>0.86341678939617084</v>
      </c>
      <c r="N37" s="60">
        <f t="shared" si="6"/>
        <v>4.5213549337260676E-2</v>
      </c>
      <c r="O37" s="3">
        <f t="shared" si="0"/>
        <v>0</v>
      </c>
      <c r="P37" s="3">
        <f t="shared" si="4"/>
        <v>0</v>
      </c>
      <c r="Q37" s="3">
        <f t="shared" si="5"/>
        <v>0</v>
      </c>
    </row>
    <row r="38" spans="1:17" x14ac:dyDescent="0.25">
      <c r="A38" s="17" t="s">
        <v>151</v>
      </c>
      <c r="B38" s="17" t="s">
        <v>115</v>
      </c>
      <c r="C38" s="17" t="s">
        <v>57</v>
      </c>
      <c r="D38" s="14">
        <v>163.71</v>
      </c>
      <c r="E38" s="14">
        <v>1210.8800000000001</v>
      </c>
      <c r="F38" s="14">
        <v>99.91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"/>
        <v>1474.5000000000002</v>
      </c>
      <c r="L38" s="3">
        <f t="shared" si="12"/>
        <v>0.11102746693794506</v>
      </c>
      <c r="M38" s="60">
        <f t="shared" si="3"/>
        <v>0.82121397083757197</v>
      </c>
      <c r="N38" s="60">
        <f t="shared" si="6"/>
        <v>6.7758562224482857E-2</v>
      </c>
      <c r="O38" s="3">
        <f t="shared" si="0"/>
        <v>0</v>
      </c>
      <c r="P38" s="3">
        <f t="shared" si="4"/>
        <v>0</v>
      </c>
      <c r="Q38" s="3">
        <f t="shared" si="5"/>
        <v>0</v>
      </c>
    </row>
    <row r="39" spans="1:17" x14ac:dyDescent="0.25">
      <c r="A39" s="17" t="s">
        <v>151</v>
      </c>
      <c r="B39" s="17" t="s">
        <v>116</v>
      </c>
      <c r="C39" s="17" t="s">
        <v>64</v>
      </c>
      <c r="D39" s="14">
        <v>42</v>
      </c>
      <c r="E39" s="14">
        <v>440.7</v>
      </c>
      <c r="F39" s="14">
        <v>59.2</v>
      </c>
      <c r="G39" s="14">
        <v>0</v>
      </c>
      <c r="H39" s="14">
        <v>0</v>
      </c>
      <c r="I39" s="14">
        <v>0</v>
      </c>
      <c r="J39" s="14">
        <v>0</v>
      </c>
      <c r="K39" s="14">
        <f t="shared" si="1"/>
        <v>541.9</v>
      </c>
      <c r="L39" s="3">
        <f t="shared" si="12"/>
        <v>7.7505074737036356E-2</v>
      </c>
      <c r="M39" s="60">
        <f t="shared" si="3"/>
        <v>0.81324967706218865</v>
      </c>
      <c r="N39" s="60">
        <f t="shared" si="6"/>
        <v>0.10924524820077507</v>
      </c>
      <c r="O39" s="3">
        <f t="shared" si="0"/>
        <v>0</v>
      </c>
      <c r="P39" s="3">
        <f t="shared" si="4"/>
        <v>0</v>
      </c>
      <c r="Q39" s="3">
        <f t="shared" si="5"/>
        <v>0</v>
      </c>
    </row>
    <row r="40" spans="1:17" x14ac:dyDescent="0.25">
      <c r="A40" s="17" t="s">
        <v>151</v>
      </c>
      <c r="B40" s="17" t="s">
        <v>117</v>
      </c>
      <c r="C40" s="17" t="s">
        <v>52</v>
      </c>
      <c r="D40" s="14">
        <v>39.53</v>
      </c>
      <c r="E40" s="14">
        <v>482.03</v>
      </c>
      <c r="F40" s="14">
        <v>31.55</v>
      </c>
      <c r="G40" s="14">
        <v>0</v>
      </c>
      <c r="H40" s="14">
        <v>0</v>
      </c>
      <c r="I40" s="14">
        <v>0</v>
      </c>
      <c r="J40" s="14">
        <v>0</v>
      </c>
      <c r="K40" s="14">
        <f t="shared" si="1"/>
        <v>553.1099999999999</v>
      </c>
      <c r="L40" s="3">
        <f t="shared" si="12"/>
        <v>7.1468604798322233E-2</v>
      </c>
      <c r="M40" s="60">
        <f t="shared" si="3"/>
        <v>0.8714903003019292</v>
      </c>
      <c r="N40" s="60">
        <f t="shared" si="6"/>
        <v>5.7041094899748707E-2</v>
      </c>
      <c r="O40" s="3">
        <f t="shared" si="0"/>
        <v>0</v>
      </c>
      <c r="P40" s="3">
        <f t="shared" si="4"/>
        <v>0</v>
      </c>
      <c r="Q40" s="3">
        <f t="shared" si="5"/>
        <v>0</v>
      </c>
    </row>
    <row r="41" spans="1:17" x14ac:dyDescent="0.25">
      <c r="A41" s="17" t="s">
        <v>151</v>
      </c>
      <c r="B41" s="17" t="s">
        <v>118</v>
      </c>
      <c r="C41" s="17" t="s">
        <v>53</v>
      </c>
      <c r="D41" s="14">
        <v>176.45</v>
      </c>
      <c r="E41" s="14">
        <v>1965.52</v>
      </c>
      <c r="F41" s="14">
        <v>181.55</v>
      </c>
      <c r="G41" s="14">
        <v>0</v>
      </c>
      <c r="H41" s="14">
        <v>0</v>
      </c>
      <c r="I41" s="14">
        <v>0</v>
      </c>
      <c r="J41" s="14">
        <v>0</v>
      </c>
      <c r="K41" s="14">
        <f t="shared" si="1"/>
        <v>2323.52</v>
      </c>
      <c r="L41" s="3">
        <f t="shared" si="12"/>
        <v>7.5940813937474178E-2</v>
      </c>
      <c r="M41" s="60">
        <f t="shared" si="3"/>
        <v>0.84592342652527197</v>
      </c>
      <c r="N41" s="60">
        <f t="shared" si="6"/>
        <v>7.8135759537253824E-2</v>
      </c>
      <c r="O41" s="3">
        <f t="shared" si="0"/>
        <v>0</v>
      </c>
      <c r="P41" s="3">
        <f t="shared" si="4"/>
        <v>0</v>
      </c>
      <c r="Q41" s="3">
        <f t="shared" si="5"/>
        <v>0</v>
      </c>
    </row>
    <row r="42" spans="1:17" x14ac:dyDescent="0.25">
      <c r="A42" s="17" t="s">
        <v>151</v>
      </c>
      <c r="B42" s="17" t="s">
        <v>119</v>
      </c>
      <c r="C42" s="17" t="s">
        <v>54</v>
      </c>
      <c r="D42" s="14">
        <v>16.96</v>
      </c>
      <c r="E42" s="14">
        <v>558.99</v>
      </c>
      <c r="F42" s="14">
        <v>16.239999999999998</v>
      </c>
      <c r="G42" s="14">
        <v>0</v>
      </c>
      <c r="H42" s="14">
        <v>0</v>
      </c>
      <c r="I42" s="14">
        <v>0</v>
      </c>
      <c r="J42" s="14">
        <v>0</v>
      </c>
      <c r="K42" s="14">
        <f>SUM(D42:J42)</f>
        <v>592.19000000000005</v>
      </c>
      <c r="L42" s="3">
        <f t="shared" si="12"/>
        <v>2.8639456931052534E-2</v>
      </c>
      <c r="M42" s="60">
        <f t="shared" si="3"/>
        <v>0.94393691213968478</v>
      </c>
      <c r="N42" s="60">
        <f t="shared" si="6"/>
        <v>2.7423630929262564E-2</v>
      </c>
      <c r="O42" s="3">
        <f t="shared" si="0"/>
        <v>0</v>
      </c>
      <c r="P42" s="3">
        <f t="shared" si="4"/>
        <v>0</v>
      </c>
      <c r="Q42" s="3">
        <f t="shared" si="5"/>
        <v>0</v>
      </c>
    </row>
    <row r="43" spans="1:17" x14ac:dyDescent="0.25">
      <c r="A43" s="17" t="s">
        <v>151</v>
      </c>
      <c r="B43" s="17" t="s">
        <v>120</v>
      </c>
      <c r="C43" s="17" t="s">
        <v>62</v>
      </c>
      <c r="D43" s="14">
        <v>24.35</v>
      </c>
      <c r="E43" s="14">
        <v>275.55</v>
      </c>
      <c r="F43" s="14">
        <v>58.55</v>
      </c>
      <c r="G43" s="14">
        <v>0</v>
      </c>
      <c r="H43" s="14">
        <v>0</v>
      </c>
      <c r="I43" s="14">
        <v>0</v>
      </c>
      <c r="J43" s="14">
        <v>0</v>
      </c>
      <c r="K43" s="14">
        <f t="shared" si="1"/>
        <v>358.45000000000005</v>
      </c>
      <c r="L43" s="3">
        <f t="shared" si="12"/>
        <v>6.7931371181475797E-2</v>
      </c>
      <c r="M43" s="60">
        <f t="shared" si="3"/>
        <v>0.7687264611521829</v>
      </c>
      <c r="N43" s="60">
        <f t="shared" si="6"/>
        <v>0.16334216766634116</v>
      </c>
      <c r="O43" s="3">
        <f t="shared" si="0"/>
        <v>0</v>
      </c>
      <c r="P43" s="3">
        <f t="shared" si="4"/>
        <v>0</v>
      </c>
      <c r="Q43" s="3">
        <f t="shared" si="5"/>
        <v>0</v>
      </c>
    </row>
    <row r="44" spans="1:17" x14ac:dyDescent="0.25">
      <c r="A44" s="17" t="s">
        <v>151</v>
      </c>
      <c r="B44" s="17" t="s">
        <v>121</v>
      </c>
      <c r="C44" s="17" t="s">
        <v>55</v>
      </c>
      <c r="D44" s="14">
        <v>66.7</v>
      </c>
      <c r="E44" s="14">
        <v>700.96</v>
      </c>
      <c r="F44" s="14">
        <v>51</v>
      </c>
      <c r="G44" s="14">
        <v>0</v>
      </c>
      <c r="H44" s="14">
        <v>0</v>
      </c>
      <c r="I44" s="14">
        <v>0</v>
      </c>
      <c r="J44" s="14">
        <v>0</v>
      </c>
      <c r="K44" s="14">
        <f t="shared" si="1"/>
        <v>818.66000000000008</v>
      </c>
      <c r="L44" s="3">
        <f t="shared" si="12"/>
        <v>8.147460484205897E-2</v>
      </c>
      <c r="M44" s="60">
        <f t="shared" si="3"/>
        <v>0.85622847091588694</v>
      </c>
      <c r="N44" s="60">
        <f t="shared" si="6"/>
        <v>6.2296924242054082E-2</v>
      </c>
      <c r="O44" s="3">
        <f t="shared" si="0"/>
        <v>0</v>
      </c>
      <c r="P44" s="3">
        <f t="shared" si="4"/>
        <v>0</v>
      </c>
      <c r="Q44" s="3">
        <f t="shared" si="5"/>
        <v>0</v>
      </c>
    </row>
    <row r="45" spans="1:17" x14ac:dyDescent="0.25">
      <c r="A45" s="17" t="s">
        <v>151</v>
      </c>
      <c r="B45" s="17" t="s">
        <v>122</v>
      </c>
      <c r="C45" s="17" t="s">
        <v>123</v>
      </c>
      <c r="D45" s="14">
        <v>0.22</v>
      </c>
      <c r="E45" s="14">
        <v>151.13</v>
      </c>
      <c r="F45" s="14">
        <v>8.01</v>
      </c>
      <c r="G45" s="14">
        <v>0</v>
      </c>
      <c r="H45" s="14">
        <v>0</v>
      </c>
      <c r="I45" s="14">
        <v>0</v>
      </c>
      <c r="J45" s="14">
        <v>0</v>
      </c>
      <c r="K45" s="14">
        <f t="shared" si="1"/>
        <v>159.35999999999999</v>
      </c>
      <c r="L45" s="3">
        <f t="shared" si="12"/>
        <v>1.3805220883534137E-3</v>
      </c>
      <c r="M45" s="60">
        <f t="shared" si="3"/>
        <v>0.94835592369477917</v>
      </c>
      <c r="N45" s="60">
        <f t="shared" si="6"/>
        <v>5.026355421686747E-2</v>
      </c>
      <c r="O45" s="3">
        <f t="shared" si="0"/>
        <v>0</v>
      </c>
      <c r="P45" s="3">
        <f t="shared" si="4"/>
        <v>0</v>
      </c>
      <c r="Q45" s="3">
        <f t="shared" si="5"/>
        <v>0</v>
      </c>
    </row>
    <row r="46" spans="1:17" x14ac:dyDescent="0.25">
      <c r="A46" s="30" t="s">
        <v>77</v>
      </c>
      <c r="B46" s="32"/>
      <c r="C46" s="32"/>
      <c r="D46" s="29">
        <f>SUM(D2:D45)</f>
        <v>2263.2499999999991</v>
      </c>
      <c r="E46" s="29">
        <f t="shared" ref="E46:K46" si="13">SUM(E2:E45)</f>
        <v>32991.61</v>
      </c>
      <c r="F46" s="29">
        <f t="shared" si="13"/>
        <v>2877.65</v>
      </c>
      <c r="G46" s="29">
        <f t="shared" si="13"/>
        <v>99</v>
      </c>
      <c r="H46" s="29">
        <f t="shared" si="13"/>
        <v>18</v>
      </c>
      <c r="I46" s="29">
        <f t="shared" si="13"/>
        <v>106.5</v>
      </c>
      <c r="J46" s="29">
        <f t="shared" si="13"/>
        <v>0</v>
      </c>
      <c r="K46" s="67">
        <f t="shared" si="13"/>
        <v>38356.01</v>
      </c>
      <c r="L46" s="3">
        <f t="shared" si="12"/>
        <v>5.9006398215038502E-2</v>
      </c>
      <c r="M46" s="3">
        <f t="shared" si="3"/>
        <v>0.86014186564243778</v>
      </c>
      <c r="N46" s="3">
        <f t="shared" si="6"/>
        <v>7.5024748403183752E-2</v>
      </c>
      <c r="O46" s="3"/>
      <c r="P46" s="3"/>
      <c r="Q46" s="3"/>
    </row>
    <row r="47" spans="1:17" x14ac:dyDescent="0.25">
      <c r="A47" s="30" t="s">
        <v>77</v>
      </c>
      <c r="B47" s="30" t="s">
        <v>150</v>
      </c>
      <c r="C47" s="30"/>
      <c r="D47" s="30">
        <f>D46-D31</f>
        <v>2196.349999999999</v>
      </c>
      <c r="E47" s="30">
        <f t="shared" ref="E47:K47" si="14">E46-E31</f>
        <v>32733.53</v>
      </c>
      <c r="F47" s="30">
        <f t="shared" si="14"/>
        <v>2321.3500000000004</v>
      </c>
      <c r="G47" s="30">
        <f t="shared" si="14"/>
        <v>0</v>
      </c>
      <c r="H47" s="30">
        <f t="shared" si="14"/>
        <v>0</v>
      </c>
      <c r="I47" s="30">
        <f t="shared" si="14"/>
        <v>0</v>
      </c>
      <c r="J47" s="30">
        <f t="shared" si="14"/>
        <v>0</v>
      </c>
      <c r="K47" s="30">
        <f t="shared" si="14"/>
        <v>37251.230000000003</v>
      </c>
      <c r="L47" s="3">
        <f t="shared" si="12"/>
        <v>5.8960469224774562E-2</v>
      </c>
      <c r="M47" s="3">
        <f t="shared" si="3"/>
        <v>0.87872346765462495</v>
      </c>
      <c r="N47" s="3">
        <f t="shared" si="6"/>
        <v>6.2316063120600319E-2</v>
      </c>
      <c r="O47" s="3">
        <f>G47/K47</f>
        <v>0</v>
      </c>
      <c r="P47" s="3">
        <f t="shared" si="4"/>
        <v>0</v>
      </c>
      <c r="Q47" s="3">
        <f t="shared" si="5"/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17DB-2C25-4C5B-B8D9-A16ABCA7C725}">
  <dimension ref="A1:AA47"/>
  <sheetViews>
    <sheetView zoomScale="55" zoomScaleNormal="55" workbookViewId="0">
      <selection activeCell="H57" sqref="H57"/>
    </sheetView>
  </sheetViews>
  <sheetFormatPr baseColWidth="10" defaultRowHeight="15" x14ac:dyDescent="0.25"/>
  <cols>
    <col min="1" max="1" width="11.42578125" style="69"/>
    <col min="2" max="2" width="4.42578125" style="69" customWidth="1"/>
    <col min="3" max="3" width="19.85546875" style="69" customWidth="1"/>
    <col min="4" max="16384" width="11.42578125" style="69"/>
  </cols>
  <sheetData>
    <row r="1" spans="1:27" x14ac:dyDescent="0.25">
      <c r="A1" s="16" t="s">
        <v>67</v>
      </c>
      <c r="B1" s="16" t="s">
        <v>68</v>
      </c>
      <c r="C1" s="16" t="s">
        <v>69</v>
      </c>
      <c r="D1" s="16" t="s">
        <v>70</v>
      </c>
      <c r="E1" s="16" t="s">
        <v>71</v>
      </c>
      <c r="F1" s="16" t="s">
        <v>72</v>
      </c>
      <c r="G1" s="16" t="s">
        <v>73</v>
      </c>
      <c r="H1" s="16" t="s">
        <v>74</v>
      </c>
      <c r="I1" s="16" t="s">
        <v>75</v>
      </c>
      <c r="J1" s="16" t="s">
        <v>76</v>
      </c>
      <c r="K1" s="16" t="s">
        <v>77</v>
      </c>
      <c r="L1" s="16" t="s">
        <v>143</v>
      </c>
      <c r="M1" s="16" t="s">
        <v>145</v>
      </c>
      <c r="N1" s="16" t="s">
        <v>144</v>
      </c>
      <c r="O1" s="16" t="s">
        <v>147</v>
      </c>
      <c r="P1" s="16" t="s">
        <v>148</v>
      </c>
      <c r="Q1" s="16" t="s">
        <v>149</v>
      </c>
    </row>
    <row r="2" spans="1:27" x14ac:dyDescent="0.25">
      <c r="A2" s="72" t="s">
        <v>152</v>
      </c>
      <c r="B2" s="72" t="s">
        <v>78</v>
      </c>
      <c r="C2" s="72" t="s">
        <v>23</v>
      </c>
      <c r="D2" s="73">
        <v>53.15</v>
      </c>
      <c r="E2" s="73">
        <v>749.36</v>
      </c>
      <c r="F2" s="73">
        <v>53.2</v>
      </c>
      <c r="G2" s="73">
        <v>0</v>
      </c>
      <c r="H2" s="73">
        <v>0</v>
      </c>
      <c r="I2" s="73">
        <v>0</v>
      </c>
      <c r="J2" s="73">
        <v>0</v>
      </c>
      <c r="K2" s="73">
        <v>855.71</v>
      </c>
      <c r="L2" s="3">
        <f>D2/K2</f>
        <v>6.211216416776711E-2</v>
      </c>
      <c r="M2" s="60">
        <f>E2/K2</f>
        <v>0.87571724065395984</v>
      </c>
      <c r="N2" s="60">
        <f>F2/K2</f>
        <v>6.2170595178273017E-2</v>
      </c>
      <c r="O2" s="3">
        <f t="shared" ref="O2:O45" si="0">G2/K2</f>
        <v>0</v>
      </c>
      <c r="P2" s="3">
        <f>H2/K2</f>
        <v>0</v>
      </c>
      <c r="Q2" s="3">
        <f>I2/K2</f>
        <v>0</v>
      </c>
    </row>
    <row r="3" spans="1:27" x14ac:dyDescent="0.25">
      <c r="A3" s="72" t="s">
        <v>152</v>
      </c>
      <c r="B3" s="72" t="s">
        <v>79</v>
      </c>
      <c r="C3" s="72" t="s">
        <v>24</v>
      </c>
      <c r="D3" s="73">
        <v>15.65</v>
      </c>
      <c r="E3" s="73">
        <v>209.57</v>
      </c>
      <c r="F3" s="73">
        <v>4.8</v>
      </c>
      <c r="G3" s="73">
        <v>0</v>
      </c>
      <c r="H3" s="73">
        <v>0</v>
      </c>
      <c r="I3" s="73">
        <v>0</v>
      </c>
      <c r="J3" s="73">
        <v>0</v>
      </c>
      <c r="K3" s="73">
        <v>230.02</v>
      </c>
      <c r="L3" s="3">
        <f t="shared" ref="L3:L47" si="1">D3/K3</f>
        <v>6.8037561951134681E-2</v>
      </c>
      <c r="M3" s="60">
        <f t="shared" ref="M3:M47" si="2">E3/K3</f>
        <v>0.91109468741848532</v>
      </c>
      <c r="N3" s="60">
        <f>F3/K3</f>
        <v>2.0867750630379964E-2</v>
      </c>
      <c r="O3" s="3">
        <f t="shared" si="0"/>
        <v>0</v>
      </c>
      <c r="P3" s="3">
        <f t="shared" ref="P3:P47" si="3">H3/K3</f>
        <v>0</v>
      </c>
      <c r="Q3" s="3">
        <f t="shared" ref="Q3:Q47" si="4">I3/K3</f>
        <v>0</v>
      </c>
    </row>
    <row r="4" spans="1:27" ht="15.75" thickBot="1" x14ac:dyDescent="0.3">
      <c r="A4" s="72" t="s">
        <v>152</v>
      </c>
      <c r="B4" s="72" t="s">
        <v>80</v>
      </c>
      <c r="C4" s="72" t="s">
        <v>25</v>
      </c>
      <c r="D4" s="73">
        <v>62.51</v>
      </c>
      <c r="E4" s="73">
        <v>348.86</v>
      </c>
      <c r="F4" s="73">
        <v>47.2</v>
      </c>
      <c r="G4" s="73">
        <v>0</v>
      </c>
      <c r="H4" s="73">
        <v>0</v>
      </c>
      <c r="I4" s="73">
        <v>0</v>
      </c>
      <c r="J4" s="73">
        <v>0</v>
      </c>
      <c r="K4" s="73">
        <v>458.58</v>
      </c>
      <c r="L4" s="3">
        <f t="shared" si="1"/>
        <v>0.13631209385494353</v>
      </c>
      <c r="M4" s="60">
        <f t="shared" si="2"/>
        <v>0.76073967464782599</v>
      </c>
      <c r="N4" s="60">
        <f t="shared" ref="N4:N47" si="5">F4/K4</f>
        <v>0.10292642505124516</v>
      </c>
      <c r="O4" s="3">
        <f t="shared" si="0"/>
        <v>0</v>
      </c>
      <c r="P4" s="3">
        <f t="shared" si="3"/>
        <v>0</v>
      </c>
      <c r="Q4" s="3">
        <f t="shared" si="4"/>
        <v>0</v>
      </c>
    </row>
    <row r="5" spans="1:27" ht="16.5" thickTop="1" thickBot="1" x14ac:dyDescent="0.3">
      <c r="A5" s="72" t="s">
        <v>152</v>
      </c>
      <c r="B5" s="72" t="s">
        <v>81</v>
      </c>
      <c r="C5" s="72" t="s">
        <v>56</v>
      </c>
      <c r="D5" s="73">
        <v>40.520000000000003</v>
      </c>
      <c r="E5" s="73">
        <v>935.39</v>
      </c>
      <c r="F5" s="73">
        <v>13.5</v>
      </c>
      <c r="G5" s="73">
        <v>0</v>
      </c>
      <c r="H5" s="73">
        <v>0</v>
      </c>
      <c r="I5" s="73">
        <v>0</v>
      </c>
      <c r="J5" s="73">
        <v>0</v>
      </c>
      <c r="K5" s="73">
        <v>989.41</v>
      </c>
      <c r="L5" s="3">
        <f t="shared" si="1"/>
        <v>4.095369967960704E-2</v>
      </c>
      <c r="M5" s="60">
        <f t="shared" si="2"/>
        <v>0.94540180511618033</v>
      </c>
      <c r="N5" s="60">
        <f t="shared" si="5"/>
        <v>1.3644495204212612E-2</v>
      </c>
      <c r="O5" s="3">
        <f t="shared" si="0"/>
        <v>0</v>
      </c>
      <c r="P5" s="3">
        <f t="shared" si="3"/>
        <v>0</v>
      </c>
      <c r="Q5" s="3">
        <f t="shared" si="4"/>
        <v>0</v>
      </c>
      <c r="R5" s="19">
        <v>2025</v>
      </c>
      <c r="S5" s="11"/>
      <c r="T5" s="11"/>
      <c r="U5" s="11"/>
      <c r="V5" s="11"/>
      <c r="W5" s="11"/>
      <c r="X5" s="11"/>
      <c r="Y5" s="11"/>
      <c r="Z5" s="11"/>
      <c r="AA5" s="11"/>
    </row>
    <row r="6" spans="1:27" ht="15.75" thickTop="1" x14ac:dyDescent="0.25">
      <c r="A6" s="72" t="s">
        <v>152</v>
      </c>
      <c r="B6" s="72" t="s">
        <v>82</v>
      </c>
      <c r="C6" s="72" t="s">
        <v>60</v>
      </c>
      <c r="D6" s="73">
        <v>27.95</v>
      </c>
      <c r="E6" s="73">
        <v>1362.74</v>
      </c>
      <c r="F6" s="73">
        <v>104.15</v>
      </c>
      <c r="G6" s="73">
        <v>0</v>
      </c>
      <c r="H6" s="73">
        <v>0</v>
      </c>
      <c r="I6" s="73">
        <v>0</v>
      </c>
      <c r="J6" s="73">
        <v>0</v>
      </c>
      <c r="K6" s="73">
        <v>1494.84</v>
      </c>
      <c r="L6" s="3">
        <f t="shared" si="1"/>
        <v>1.8697653260549625E-2</v>
      </c>
      <c r="M6" s="60">
        <f t="shared" si="2"/>
        <v>0.91162933825693726</v>
      </c>
      <c r="N6" s="60">
        <f t="shared" si="5"/>
        <v>6.9673008482513191E-2</v>
      </c>
      <c r="O6" s="3">
        <f t="shared" si="0"/>
        <v>0</v>
      </c>
      <c r="P6" s="3">
        <f t="shared" si="3"/>
        <v>0</v>
      </c>
      <c r="Q6" s="3">
        <f t="shared" si="4"/>
        <v>0</v>
      </c>
      <c r="R6" s="20" t="s">
        <v>128</v>
      </c>
      <c r="S6" s="21" t="s">
        <v>129</v>
      </c>
      <c r="T6" s="21" t="s">
        <v>70</v>
      </c>
      <c r="U6" s="21" t="s">
        <v>71</v>
      </c>
      <c r="V6" s="21" t="s">
        <v>130</v>
      </c>
      <c r="W6" s="21" t="s">
        <v>131</v>
      </c>
      <c r="X6" s="21" t="s">
        <v>74</v>
      </c>
      <c r="Y6" s="21" t="s">
        <v>75</v>
      </c>
      <c r="Z6" s="21" t="s">
        <v>76</v>
      </c>
      <c r="AA6" s="21" t="s">
        <v>21</v>
      </c>
    </row>
    <row r="7" spans="1:27" x14ac:dyDescent="0.25">
      <c r="A7" s="72" t="s">
        <v>152</v>
      </c>
      <c r="B7" s="72" t="s">
        <v>83</v>
      </c>
      <c r="C7" s="72" t="s">
        <v>58</v>
      </c>
      <c r="D7" s="73">
        <v>12</v>
      </c>
      <c r="E7" s="73">
        <v>437.5</v>
      </c>
      <c r="F7" s="73">
        <v>6</v>
      </c>
      <c r="G7" s="73">
        <v>0</v>
      </c>
      <c r="H7" s="73">
        <v>0</v>
      </c>
      <c r="I7" s="73">
        <v>0</v>
      </c>
      <c r="J7" s="73">
        <v>0</v>
      </c>
      <c r="K7" s="73">
        <v>455.5</v>
      </c>
      <c r="L7" s="3">
        <f t="shared" si="1"/>
        <v>2.6344676180021953E-2</v>
      </c>
      <c r="M7" s="60">
        <f t="shared" si="2"/>
        <v>0.96048298572996704</v>
      </c>
      <c r="N7" s="60">
        <f t="shared" si="5"/>
        <v>1.3172338090010977E-2</v>
      </c>
      <c r="O7" s="3">
        <f t="shared" si="0"/>
        <v>0</v>
      </c>
      <c r="P7" s="3">
        <f t="shared" si="3"/>
        <v>0</v>
      </c>
      <c r="Q7" s="3">
        <f t="shared" si="4"/>
        <v>0</v>
      </c>
      <c r="R7" s="22">
        <v>13</v>
      </c>
      <c r="S7" s="23" t="s">
        <v>34</v>
      </c>
      <c r="T7" s="70">
        <f t="shared" ref="T7:AA7" si="6">D31</f>
        <v>59.6</v>
      </c>
      <c r="U7" s="70">
        <f t="shared" si="6"/>
        <v>261.43</v>
      </c>
      <c r="V7" s="70">
        <f t="shared" si="6"/>
        <v>603.75</v>
      </c>
      <c r="W7" s="70">
        <f t="shared" si="6"/>
        <v>97.5</v>
      </c>
      <c r="X7" s="70">
        <f t="shared" si="6"/>
        <v>18</v>
      </c>
      <c r="Y7" s="70">
        <f t="shared" si="6"/>
        <v>109.5</v>
      </c>
      <c r="Z7" s="70">
        <f t="shared" si="6"/>
        <v>0</v>
      </c>
      <c r="AA7" s="70">
        <f t="shared" si="6"/>
        <v>1149.78</v>
      </c>
    </row>
    <row r="8" spans="1:27" x14ac:dyDescent="0.25">
      <c r="A8" s="72" t="s">
        <v>152</v>
      </c>
      <c r="B8" s="72" t="s">
        <v>84</v>
      </c>
      <c r="C8" s="72" t="s">
        <v>26</v>
      </c>
      <c r="D8" s="73">
        <v>109.5</v>
      </c>
      <c r="E8" s="73">
        <v>1002.44</v>
      </c>
      <c r="F8" s="73">
        <v>122.04</v>
      </c>
      <c r="G8" s="73">
        <v>0</v>
      </c>
      <c r="H8" s="73">
        <v>0</v>
      </c>
      <c r="I8" s="73">
        <v>0</v>
      </c>
      <c r="J8" s="73">
        <v>0</v>
      </c>
      <c r="K8" s="73">
        <v>1233.98</v>
      </c>
      <c r="L8" s="3">
        <f t="shared" si="1"/>
        <v>8.8737256681631793E-2</v>
      </c>
      <c r="M8" s="60">
        <f t="shared" si="2"/>
        <v>0.8123632473784016</v>
      </c>
      <c r="N8" s="60">
        <f t="shared" si="5"/>
        <v>9.8899495939966622E-2</v>
      </c>
      <c r="O8" s="3">
        <f t="shared" si="0"/>
        <v>0</v>
      </c>
      <c r="P8" s="3">
        <f t="shared" si="3"/>
        <v>0</v>
      </c>
      <c r="Q8" s="3">
        <f t="shared" si="4"/>
        <v>0</v>
      </c>
      <c r="R8" s="22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72" t="s">
        <v>152</v>
      </c>
      <c r="B9" s="72" t="s">
        <v>85</v>
      </c>
      <c r="C9" s="72" t="s">
        <v>86</v>
      </c>
      <c r="D9" s="73">
        <v>0</v>
      </c>
      <c r="E9" s="73">
        <v>76.400000000000006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76.400000000000006</v>
      </c>
      <c r="L9" s="3">
        <f t="shared" si="1"/>
        <v>0</v>
      </c>
      <c r="M9" s="60">
        <f t="shared" si="2"/>
        <v>1</v>
      </c>
      <c r="N9" s="60">
        <f t="shared" si="5"/>
        <v>0</v>
      </c>
      <c r="O9" s="3">
        <f t="shared" si="0"/>
        <v>0</v>
      </c>
      <c r="P9" s="3">
        <f t="shared" si="3"/>
        <v>0</v>
      </c>
      <c r="Q9" s="3">
        <f t="shared" si="4"/>
        <v>0</v>
      </c>
      <c r="R9" s="24" t="s">
        <v>132</v>
      </c>
      <c r="S9" s="25" t="s">
        <v>19</v>
      </c>
      <c r="T9" s="78">
        <v>39.5</v>
      </c>
      <c r="U9" s="78">
        <v>139.5</v>
      </c>
      <c r="V9" s="78">
        <v>0</v>
      </c>
      <c r="W9" s="78">
        <v>72</v>
      </c>
      <c r="X9" s="78">
        <v>18</v>
      </c>
      <c r="Y9" s="78">
        <v>72</v>
      </c>
      <c r="Z9" s="78">
        <v>0</v>
      </c>
      <c r="AA9" s="78">
        <v>341</v>
      </c>
    </row>
    <row r="10" spans="1:27" x14ac:dyDescent="0.25">
      <c r="A10" s="72" t="s">
        <v>152</v>
      </c>
      <c r="B10" s="72" t="s">
        <v>87</v>
      </c>
      <c r="C10" s="72" t="s">
        <v>27</v>
      </c>
      <c r="D10" s="73">
        <v>75.48</v>
      </c>
      <c r="E10" s="73">
        <v>1035.52</v>
      </c>
      <c r="F10" s="73">
        <v>26.1</v>
      </c>
      <c r="G10" s="73">
        <v>0</v>
      </c>
      <c r="H10" s="73">
        <v>0</v>
      </c>
      <c r="I10" s="73">
        <v>0</v>
      </c>
      <c r="J10" s="73">
        <v>0</v>
      </c>
      <c r="K10" s="73">
        <v>1137.0999999999999</v>
      </c>
      <c r="L10" s="3">
        <f t="shared" si="1"/>
        <v>6.6379386157769768E-2</v>
      </c>
      <c r="M10" s="60">
        <f t="shared" si="2"/>
        <v>0.91066748746812076</v>
      </c>
      <c r="N10" s="60">
        <f t="shared" si="5"/>
        <v>2.2953126374109581E-2</v>
      </c>
      <c r="O10" s="3">
        <f t="shared" si="0"/>
        <v>0</v>
      </c>
      <c r="P10" s="3">
        <f t="shared" si="3"/>
        <v>0</v>
      </c>
      <c r="Q10" s="3">
        <f t="shared" si="4"/>
        <v>0</v>
      </c>
      <c r="R10" s="24" t="s">
        <v>133</v>
      </c>
      <c r="S10" s="25" t="s">
        <v>134</v>
      </c>
      <c r="T10" s="77">
        <v>0</v>
      </c>
      <c r="U10" s="77">
        <v>2034.34</v>
      </c>
      <c r="V10" s="77">
        <v>72.25</v>
      </c>
      <c r="W10" s="77">
        <v>1.5</v>
      </c>
      <c r="X10" s="77">
        <v>0</v>
      </c>
      <c r="Y10" s="77">
        <v>0</v>
      </c>
      <c r="Z10" s="77">
        <v>0</v>
      </c>
      <c r="AA10" s="77">
        <v>2108.09</v>
      </c>
    </row>
    <row r="11" spans="1:27" x14ac:dyDescent="0.25">
      <c r="A11" s="72" t="s">
        <v>152</v>
      </c>
      <c r="B11" s="72" t="s">
        <v>88</v>
      </c>
      <c r="C11" s="72" t="s">
        <v>28</v>
      </c>
      <c r="D11" s="73">
        <v>47.25</v>
      </c>
      <c r="E11" s="73">
        <v>1486.84</v>
      </c>
      <c r="F11" s="73">
        <v>88.3</v>
      </c>
      <c r="G11" s="73">
        <v>0</v>
      </c>
      <c r="H11" s="73">
        <v>0</v>
      </c>
      <c r="I11" s="73">
        <v>0</v>
      </c>
      <c r="J11" s="73">
        <v>0</v>
      </c>
      <c r="K11" s="73">
        <v>1622.39</v>
      </c>
      <c r="L11" s="3">
        <f t="shared" si="1"/>
        <v>2.9123700220045734E-2</v>
      </c>
      <c r="M11" s="60">
        <f t="shared" si="2"/>
        <v>0.91645042190841897</v>
      </c>
      <c r="N11" s="60">
        <f t="shared" si="5"/>
        <v>5.4425877871535196E-2</v>
      </c>
      <c r="O11" s="3">
        <f t="shared" si="0"/>
        <v>0</v>
      </c>
      <c r="P11" s="3">
        <f t="shared" si="3"/>
        <v>0</v>
      </c>
      <c r="Q11" s="3">
        <f t="shared" si="4"/>
        <v>0</v>
      </c>
      <c r="R11" s="22" t="s">
        <v>135</v>
      </c>
      <c r="S11" s="26" t="s">
        <v>21</v>
      </c>
      <c r="T11" s="69">
        <v>2255.36</v>
      </c>
      <c r="U11" s="69">
        <v>34339.86</v>
      </c>
      <c r="V11" s="69">
        <v>3021.46</v>
      </c>
      <c r="W11" s="69">
        <v>97.5</v>
      </c>
      <c r="X11" s="69">
        <v>18</v>
      </c>
      <c r="Y11" s="69">
        <v>109.5</v>
      </c>
      <c r="Z11" s="69">
        <v>0</v>
      </c>
      <c r="AA11" s="69">
        <v>39841.68</v>
      </c>
    </row>
    <row r="12" spans="1:27" x14ac:dyDescent="0.25">
      <c r="A12" s="72" t="s">
        <v>152</v>
      </c>
      <c r="B12" s="72" t="s">
        <v>89</v>
      </c>
      <c r="C12" s="72" t="s">
        <v>65</v>
      </c>
      <c r="D12" s="73">
        <v>13.6</v>
      </c>
      <c r="E12" s="73">
        <v>164.2</v>
      </c>
      <c r="F12" s="73">
        <v>73.349999999999994</v>
      </c>
      <c r="G12" s="73">
        <v>0</v>
      </c>
      <c r="H12" s="73">
        <v>0</v>
      </c>
      <c r="I12" s="73">
        <v>0</v>
      </c>
      <c r="J12" s="73">
        <v>0</v>
      </c>
      <c r="K12" s="73">
        <v>251.15</v>
      </c>
      <c r="L12" s="3">
        <f t="shared" si="1"/>
        <v>5.415090583316743E-2</v>
      </c>
      <c r="M12" s="60">
        <f t="shared" si="2"/>
        <v>0.65379255425044791</v>
      </c>
      <c r="N12" s="60">
        <f t="shared" si="5"/>
        <v>0.29205653991638458</v>
      </c>
      <c r="O12" s="3">
        <f t="shared" si="0"/>
        <v>0</v>
      </c>
      <c r="P12" s="3">
        <f t="shared" si="3"/>
        <v>0</v>
      </c>
      <c r="Q12" s="3">
        <f t="shared" si="4"/>
        <v>0</v>
      </c>
      <c r="R12" s="22"/>
      <c r="S12" s="26" t="s">
        <v>136</v>
      </c>
      <c r="T12" s="27">
        <f>T11-T7</f>
        <v>2195.7600000000002</v>
      </c>
      <c r="U12" s="27">
        <f>U11-U7</f>
        <v>34078.43</v>
      </c>
      <c r="V12" s="27">
        <f>V11-V9-V7</f>
        <v>2417.71</v>
      </c>
      <c r="W12" s="27">
        <f>W11-W7</f>
        <v>0</v>
      </c>
      <c r="X12" s="27">
        <f>X11-X7</f>
        <v>0</v>
      </c>
      <c r="Y12" s="27">
        <f>Y11-Y7</f>
        <v>0</v>
      </c>
      <c r="Z12" s="27">
        <v>0</v>
      </c>
      <c r="AA12" s="27">
        <f>AA11-AA7</f>
        <v>38691.9</v>
      </c>
    </row>
    <row r="13" spans="1:27" x14ac:dyDescent="0.25">
      <c r="A13" s="72" t="s">
        <v>152</v>
      </c>
      <c r="B13" s="72" t="s">
        <v>90</v>
      </c>
      <c r="C13" s="72" t="s">
        <v>36</v>
      </c>
      <c r="D13" s="73">
        <v>4.0999999999999996</v>
      </c>
      <c r="E13" s="73">
        <v>544.65</v>
      </c>
      <c r="F13" s="73">
        <v>11</v>
      </c>
      <c r="G13" s="73">
        <v>0</v>
      </c>
      <c r="H13" s="73">
        <v>0</v>
      </c>
      <c r="I13" s="73">
        <v>0</v>
      </c>
      <c r="J13" s="73">
        <v>0</v>
      </c>
      <c r="K13" s="73">
        <v>559.75</v>
      </c>
      <c r="L13" s="3">
        <f t="shared" si="1"/>
        <v>7.3246985261277353E-3</v>
      </c>
      <c r="M13" s="60">
        <f t="shared" si="2"/>
        <v>0.97302367128182221</v>
      </c>
      <c r="N13" s="60">
        <f t="shared" si="5"/>
        <v>1.9651630192050022E-2</v>
      </c>
      <c r="O13" s="3">
        <f t="shared" si="0"/>
        <v>0</v>
      </c>
      <c r="P13" s="3">
        <f t="shared" si="3"/>
        <v>0</v>
      </c>
      <c r="Q13" s="3">
        <f t="shared" si="4"/>
        <v>0</v>
      </c>
      <c r="R13" s="22"/>
      <c r="S13" s="26"/>
      <c r="T13" s="28">
        <f>+T12/AA12</f>
        <v>5.6749862374295398E-2</v>
      </c>
      <c r="U13" s="28">
        <f>+U12/AA12</f>
        <v>0.88076393250266849</v>
      </c>
      <c r="V13" s="28">
        <f>+V12/AA12</f>
        <v>6.2486205123036084E-2</v>
      </c>
      <c r="W13" s="28">
        <f>+W12/AA12</f>
        <v>0</v>
      </c>
      <c r="X13" s="28">
        <f>+X12/AA12</f>
        <v>0</v>
      </c>
      <c r="Y13" s="28">
        <f>+Y12/AA12</f>
        <v>0</v>
      </c>
      <c r="Z13" s="28">
        <f>+Z12/AA12</f>
        <v>0</v>
      </c>
      <c r="AA13" s="28">
        <v>1</v>
      </c>
    </row>
    <row r="14" spans="1:27" x14ac:dyDescent="0.25">
      <c r="A14" s="72" t="s">
        <v>152</v>
      </c>
      <c r="B14" s="72" t="s">
        <v>91</v>
      </c>
      <c r="C14" s="72" t="s">
        <v>126</v>
      </c>
      <c r="D14" s="73">
        <v>5.9</v>
      </c>
      <c r="E14" s="73">
        <v>605.54999999999995</v>
      </c>
      <c r="F14" s="73">
        <v>7.25</v>
      </c>
      <c r="G14" s="73">
        <v>0</v>
      </c>
      <c r="H14" s="73">
        <v>0</v>
      </c>
      <c r="I14" s="73">
        <v>0</v>
      </c>
      <c r="J14" s="73">
        <v>0</v>
      </c>
      <c r="K14" s="73">
        <v>618.70000000000005</v>
      </c>
      <c r="L14" s="3">
        <f t="shared" si="1"/>
        <v>9.536124131242928E-3</v>
      </c>
      <c r="M14" s="60">
        <f t="shared" si="2"/>
        <v>0.97874575723290758</v>
      </c>
      <c r="N14" s="60">
        <f t="shared" si="5"/>
        <v>1.1718118635849361E-2</v>
      </c>
      <c r="O14" s="3">
        <f t="shared" si="0"/>
        <v>0</v>
      </c>
      <c r="P14" s="3">
        <f t="shared" si="3"/>
        <v>0</v>
      </c>
      <c r="Q14" s="3">
        <f t="shared" si="4"/>
        <v>0</v>
      </c>
    </row>
    <row r="15" spans="1:27" x14ac:dyDescent="0.25">
      <c r="A15" s="72" t="s">
        <v>152</v>
      </c>
      <c r="B15" s="72" t="s">
        <v>92</v>
      </c>
      <c r="C15" s="72" t="s">
        <v>63</v>
      </c>
      <c r="D15" s="73">
        <v>33.619999999999997</v>
      </c>
      <c r="E15" s="73">
        <v>673.53</v>
      </c>
      <c r="F15" s="73">
        <v>34.1</v>
      </c>
      <c r="G15" s="73">
        <v>0</v>
      </c>
      <c r="H15" s="73">
        <v>0</v>
      </c>
      <c r="I15" s="73">
        <v>0</v>
      </c>
      <c r="J15" s="73">
        <v>0</v>
      </c>
      <c r="K15" s="73">
        <v>741.25</v>
      </c>
      <c r="L15" s="3">
        <f t="shared" si="1"/>
        <v>4.5355817875210792E-2</v>
      </c>
      <c r="M15" s="60">
        <f t="shared" si="2"/>
        <v>0.90864080944350756</v>
      </c>
      <c r="N15" s="60">
        <f t="shared" si="5"/>
        <v>4.6003372681281622E-2</v>
      </c>
      <c r="O15" s="3">
        <f t="shared" si="0"/>
        <v>0</v>
      </c>
      <c r="P15" s="3">
        <f t="shared" si="3"/>
        <v>0</v>
      </c>
      <c r="Q15" s="3">
        <f t="shared" si="4"/>
        <v>0</v>
      </c>
    </row>
    <row r="16" spans="1:27" x14ac:dyDescent="0.25">
      <c r="A16" s="72" t="s">
        <v>152</v>
      </c>
      <c r="B16" s="72" t="s">
        <v>153</v>
      </c>
      <c r="C16" s="72" t="s">
        <v>154</v>
      </c>
      <c r="D16" s="73">
        <v>5.5</v>
      </c>
      <c r="E16" s="73">
        <v>490.76</v>
      </c>
      <c r="F16" s="73">
        <v>4.5</v>
      </c>
      <c r="G16" s="73">
        <v>0</v>
      </c>
      <c r="H16" s="73">
        <v>0</v>
      </c>
      <c r="I16" s="73">
        <v>0</v>
      </c>
      <c r="J16" s="73">
        <v>0</v>
      </c>
      <c r="K16" s="73">
        <v>500.76</v>
      </c>
      <c r="L16" s="3">
        <f t="shared" si="1"/>
        <v>1.098330537582874E-2</v>
      </c>
      <c r="M16" s="60">
        <f t="shared" si="2"/>
        <v>0.98003035386212956</v>
      </c>
      <c r="N16" s="60">
        <f t="shared" si="5"/>
        <v>8.986340762041696E-3</v>
      </c>
      <c r="O16" s="3">
        <f t="shared" si="0"/>
        <v>0</v>
      </c>
      <c r="P16" s="3">
        <f t="shared" si="3"/>
        <v>0</v>
      </c>
      <c r="Q16" s="3">
        <f t="shared" si="4"/>
        <v>0</v>
      </c>
    </row>
    <row r="17" spans="1:17" x14ac:dyDescent="0.25">
      <c r="A17" s="72" t="s">
        <v>152</v>
      </c>
      <c r="B17" s="72" t="s">
        <v>94</v>
      </c>
      <c r="C17" s="72" t="s">
        <v>40</v>
      </c>
      <c r="D17" s="73">
        <v>37.85</v>
      </c>
      <c r="E17" s="73">
        <v>731.84</v>
      </c>
      <c r="F17" s="73">
        <v>65.8</v>
      </c>
      <c r="G17" s="73">
        <v>0</v>
      </c>
      <c r="H17" s="73">
        <v>0</v>
      </c>
      <c r="I17" s="73">
        <v>0</v>
      </c>
      <c r="J17" s="73">
        <v>0</v>
      </c>
      <c r="K17" s="73">
        <v>835.49</v>
      </c>
      <c r="L17" s="3">
        <f t="shared" si="1"/>
        <v>4.5302756466265304E-2</v>
      </c>
      <c r="M17" s="60">
        <f t="shared" si="2"/>
        <v>0.87594106452500931</v>
      </c>
      <c r="N17" s="60">
        <f t="shared" si="5"/>
        <v>7.8756179008725419E-2</v>
      </c>
      <c r="O17" s="3">
        <f t="shared" si="0"/>
        <v>0</v>
      </c>
      <c r="P17" s="3">
        <f t="shared" si="3"/>
        <v>0</v>
      </c>
      <c r="Q17" s="3">
        <f t="shared" si="4"/>
        <v>0</v>
      </c>
    </row>
    <row r="18" spans="1:17" x14ac:dyDescent="0.25">
      <c r="A18" s="72" t="s">
        <v>152</v>
      </c>
      <c r="B18" s="72" t="s">
        <v>95</v>
      </c>
      <c r="C18" s="72" t="s">
        <v>41</v>
      </c>
      <c r="D18" s="73">
        <v>43.79</v>
      </c>
      <c r="E18" s="73">
        <v>1300.47</v>
      </c>
      <c r="F18" s="73">
        <v>59.85</v>
      </c>
      <c r="G18" s="73">
        <v>0</v>
      </c>
      <c r="H18" s="73">
        <v>0</v>
      </c>
      <c r="I18" s="73">
        <v>0</v>
      </c>
      <c r="J18" s="73">
        <v>0</v>
      </c>
      <c r="K18" s="73">
        <v>1404.11</v>
      </c>
      <c r="L18" s="3">
        <f t="shared" si="1"/>
        <v>3.1187015262336998E-2</v>
      </c>
      <c r="M18" s="60">
        <f t="shared" si="2"/>
        <v>0.92618811916445298</v>
      </c>
      <c r="N18" s="60">
        <f t="shared" si="5"/>
        <v>4.2624865573210081E-2</v>
      </c>
      <c r="O18" s="3">
        <f t="shared" si="0"/>
        <v>0</v>
      </c>
      <c r="P18" s="3">
        <f t="shared" si="3"/>
        <v>0</v>
      </c>
      <c r="Q18" s="3">
        <f t="shared" si="4"/>
        <v>0</v>
      </c>
    </row>
    <row r="19" spans="1:17" x14ac:dyDescent="0.25">
      <c r="A19" s="72" t="s">
        <v>152</v>
      </c>
      <c r="B19" s="72" t="s">
        <v>96</v>
      </c>
      <c r="C19" s="72" t="s">
        <v>32</v>
      </c>
      <c r="D19" s="73">
        <v>31.95</v>
      </c>
      <c r="E19" s="73">
        <v>811.81</v>
      </c>
      <c r="F19" s="73">
        <v>62.7</v>
      </c>
      <c r="G19" s="73">
        <v>0</v>
      </c>
      <c r="H19" s="73">
        <v>0</v>
      </c>
      <c r="I19" s="73">
        <v>0</v>
      </c>
      <c r="J19" s="73">
        <v>0</v>
      </c>
      <c r="K19" s="73">
        <v>906.46</v>
      </c>
      <c r="L19" s="3">
        <f t="shared" si="1"/>
        <v>3.5247004831983758E-2</v>
      </c>
      <c r="M19" s="60">
        <f t="shared" si="2"/>
        <v>0.89558281667144712</v>
      </c>
      <c r="N19" s="60">
        <f t="shared" si="5"/>
        <v>6.9170178496569076E-2</v>
      </c>
      <c r="O19" s="3">
        <f t="shared" si="0"/>
        <v>0</v>
      </c>
      <c r="P19" s="3">
        <f t="shared" si="3"/>
        <v>0</v>
      </c>
      <c r="Q19" s="3">
        <f t="shared" si="4"/>
        <v>0</v>
      </c>
    </row>
    <row r="20" spans="1:17" x14ac:dyDescent="0.25">
      <c r="A20" s="72" t="s">
        <v>152</v>
      </c>
      <c r="B20" s="72" t="s">
        <v>97</v>
      </c>
      <c r="C20" s="72" t="s">
        <v>42</v>
      </c>
      <c r="D20" s="73">
        <v>12.75</v>
      </c>
      <c r="E20" s="73">
        <v>853.5</v>
      </c>
      <c r="F20" s="73">
        <v>31.75</v>
      </c>
      <c r="G20" s="73">
        <v>0</v>
      </c>
      <c r="H20" s="73">
        <v>0</v>
      </c>
      <c r="I20" s="73">
        <v>0</v>
      </c>
      <c r="J20" s="73">
        <v>0</v>
      </c>
      <c r="K20" s="73">
        <v>898</v>
      </c>
      <c r="L20" s="3">
        <f t="shared" si="1"/>
        <v>1.4198218262806235E-2</v>
      </c>
      <c r="M20" s="60">
        <f t="shared" si="2"/>
        <v>0.95044543429844097</v>
      </c>
      <c r="N20" s="60">
        <f t="shared" si="5"/>
        <v>3.5356347438752787E-2</v>
      </c>
      <c r="O20" s="3">
        <f t="shared" si="0"/>
        <v>0</v>
      </c>
      <c r="P20" s="3">
        <f t="shared" si="3"/>
        <v>0</v>
      </c>
      <c r="Q20" s="3">
        <f t="shared" si="4"/>
        <v>0</v>
      </c>
    </row>
    <row r="21" spans="1:17" x14ac:dyDescent="0.25">
      <c r="A21" s="17"/>
      <c r="B21" s="17" t="s">
        <v>98</v>
      </c>
      <c r="C21" s="13" t="s">
        <v>61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f t="shared" ref="K21" si="7">SUM(D21:J21)</f>
        <v>0</v>
      </c>
      <c r="L21" s="3" t="e">
        <f t="shared" si="1"/>
        <v>#DIV/0!</v>
      </c>
      <c r="M21" s="60" t="e">
        <f t="shared" si="2"/>
        <v>#DIV/0!</v>
      </c>
      <c r="N21" s="60" t="e">
        <f t="shared" si="5"/>
        <v>#DIV/0!</v>
      </c>
      <c r="O21" s="3" t="e">
        <f t="shared" si="0"/>
        <v>#DIV/0!</v>
      </c>
      <c r="P21" s="3" t="e">
        <f t="shared" si="3"/>
        <v>#DIV/0!</v>
      </c>
      <c r="Q21" s="3" t="e">
        <f t="shared" si="4"/>
        <v>#DIV/0!</v>
      </c>
    </row>
    <row r="22" spans="1:17" x14ac:dyDescent="0.25">
      <c r="A22" s="74" t="s">
        <v>152</v>
      </c>
      <c r="B22" s="74" t="s">
        <v>99</v>
      </c>
      <c r="C22" s="74" t="s">
        <v>43</v>
      </c>
      <c r="D22" s="75">
        <v>44.25</v>
      </c>
      <c r="E22" s="75">
        <v>1581.2</v>
      </c>
      <c r="F22" s="75">
        <v>49.15</v>
      </c>
      <c r="G22" s="75">
        <v>0</v>
      </c>
      <c r="H22" s="75">
        <v>0</v>
      </c>
      <c r="I22" s="75">
        <v>0</v>
      </c>
      <c r="J22" s="75">
        <v>0</v>
      </c>
      <c r="K22" s="75">
        <v>1674.6</v>
      </c>
      <c r="L22" s="3">
        <f t="shared" si="1"/>
        <v>2.6424220709423147E-2</v>
      </c>
      <c r="M22" s="60">
        <f t="shared" si="2"/>
        <v>0.94422548668338713</v>
      </c>
      <c r="N22" s="60">
        <f t="shared" si="5"/>
        <v>2.9350292607189778E-2</v>
      </c>
      <c r="O22" s="3">
        <f t="shared" si="0"/>
        <v>0</v>
      </c>
      <c r="P22" s="3">
        <f t="shared" si="3"/>
        <v>0</v>
      </c>
      <c r="Q22" s="3">
        <f t="shared" si="4"/>
        <v>0</v>
      </c>
    </row>
    <row r="23" spans="1:17" x14ac:dyDescent="0.25">
      <c r="A23" s="74" t="s">
        <v>152</v>
      </c>
      <c r="B23" s="74" t="s">
        <v>100</v>
      </c>
      <c r="C23" s="74" t="s">
        <v>44</v>
      </c>
      <c r="D23" s="75">
        <v>43.08</v>
      </c>
      <c r="E23" s="75">
        <v>687.38</v>
      </c>
      <c r="F23" s="75">
        <v>28.35</v>
      </c>
      <c r="G23" s="75">
        <v>0</v>
      </c>
      <c r="H23" s="75">
        <v>0</v>
      </c>
      <c r="I23" s="75">
        <v>0</v>
      </c>
      <c r="J23" s="75">
        <v>0</v>
      </c>
      <c r="K23" s="75">
        <v>758.8</v>
      </c>
      <c r="L23" s="3">
        <f t="shared" si="1"/>
        <v>5.6773853452820246E-2</v>
      </c>
      <c r="M23" s="60">
        <f t="shared" si="2"/>
        <v>0.90587770163415926</v>
      </c>
      <c r="N23" s="60">
        <f t="shared" si="5"/>
        <v>3.736162361623617E-2</v>
      </c>
      <c r="O23" s="3">
        <f t="shared" si="0"/>
        <v>0</v>
      </c>
      <c r="P23" s="3">
        <f t="shared" si="3"/>
        <v>0</v>
      </c>
      <c r="Q23" s="3">
        <f t="shared" si="4"/>
        <v>0</v>
      </c>
    </row>
    <row r="24" spans="1:17" x14ac:dyDescent="0.25">
      <c r="A24" s="74" t="s">
        <v>152</v>
      </c>
      <c r="B24" s="74" t="s">
        <v>101</v>
      </c>
      <c r="C24" s="74" t="s">
        <v>35</v>
      </c>
      <c r="D24" s="75">
        <v>19.95</v>
      </c>
      <c r="E24" s="75">
        <v>354.05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374</v>
      </c>
      <c r="L24" s="3">
        <f t="shared" si="1"/>
        <v>5.3342245989304808E-2</v>
      </c>
      <c r="M24" s="60">
        <f t="shared" si="2"/>
        <v>0.94665775401069518</v>
      </c>
      <c r="N24" s="60">
        <f t="shared" si="5"/>
        <v>0</v>
      </c>
      <c r="O24" s="3">
        <f t="shared" si="0"/>
        <v>0</v>
      </c>
      <c r="P24" s="3">
        <f t="shared" si="3"/>
        <v>0</v>
      </c>
      <c r="Q24" s="3">
        <f t="shared" si="4"/>
        <v>0</v>
      </c>
    </row>
    <row r="25" spans="1:17" x14ac:dyDescent="0.25">
      <c r="A25" s="74" t="s">
        <v>152</v>
      </c>
      <c r="B25" s="74" t="s">
        <v>102</v>
      </c>
      <c r="C25" s="74" t="s">
        <v>45</v>
      </c>
      <c r="D25" s="75">
        <v>0</v>
      </c>
      <c r="E25" s="75">
        <v>228.4</v>
      </c>
      <c r="F25" s="75">
        <v>6</v>
      </c>
      <c r="G25" s="75">
        <v>0</v>
      </c>
      <c r="H25" s="75">
        <v>0</v>
      </c>
      <c r="I25" s="75">
        <v>0</v>
      </c>
      <c r="J25" s="75">
        <v>0</v>
      </c>
      <c r="K25" s="75">
        <v>234.4</v>
      </c>
      <c r="L25" s="3">
        <f t="shared" si="1"/>
        <v>0</v>
      </c>
      <c r="M25" s="60">
        <f t="shared" si="2"/>
        <v>0.97440273037542657</v>
      </c>
      <c r="N25" s="60">
        <f t="shared" si="5"/>
        <v>2.5597269624573378E-2</v>
      </c>
      <c r="O25" s="3">
        <f t="shared" si="0"/>
        <v>0</v>
      </c>
      <c r="P25" s="3">
        <f t="shared" si="3"/>
        <v>0</v>
      </c>
      <c r="Q25" s="3">
        <f t="shared" si="4"/>
        <v>0</v>
      </c>
    </row>
    <row r="26" spans="1:17" x14ac:dyDescent="0.25">
      <c r="A26" s="74" t="s">
        <v>152</v>
      </c>
      <c r="B26" s="74" t="s">
        <v>103</v>
      </c>
      <c r="C26" s="74" t="s">
        <v>29</v>
      </c>
      <c r="D26" s="75">
        <v>65.14</v>
      </c>
      <c r="E26" s="75">
        <v>659.04</v>
      </c>
      <c r="F26" s="75">
        <v>12</v>
      </c>
      <c r="G26" s="75">
        <v>0</v>
      </c>
      <c r="H26" s="75">
        <v>0</v>
      </c>
      <c r="I26" s="75">
        <v>0</v>
      </c>
      <c r="J26" s="75">
        <v>0</v>
      </c>
      <c r="K26" s="75">
        <v>736.18</v>
      </c>
      <c r="L26" s="3">
        <f t="shared" si="1"/>
        <v>8.8483794724116396E-2</v>
      </c>
      <c r="M26" s="60">
        <f t="shared" si="2"/>
        <v>0.89521584395120757</v>
      </c>
      <c r="N26" s="60">
        <f t="shared" si="5"/>
        <v>1.6300361324676032E-2</v>
      </c>
      <c r="O26" s="3">
        <f t="shared" si="0"/>
        <v>0</v>
      </c>
      <c r="P26" s="3">
        <f t="shared" si="3"/>
        <v>0</v>
      </c>
      <c r="Q26" s="3">
        <f t="shared" si="4"/>
        <v>0</v>
      </c>
    </row>
    <row r="27" spans="1:17" x14ac:dyDescent="0.25">
      <c r="A27" s="74" t="s">
        <v>152</v>
      </c>
      <c r="B27" s="74" t="s">
        <v>104</v>
      </c>
      <c r="C27" s="74" t="s">
        <v>30</v>
      </c>
      <c r="D27" s="75">
        <v>71.77</v>
      </c>
      <c r="E27" s="75">
        <v>920.52</v>
      </c>
      <c r="F27" s="75">
        <v>99.35</v>
      </c>
      <c r="G27" s="75">
        <v>0</v>
      </c>
      <c r="H27" s="75">
        <v>0</v>
      </c>
      <c r="I27" s="75">
        <v>0</v>
      </c>
      <c r="J27" s="75">
        <v>0</v>
      </c>
      <c r="K27" s="75">
        <v>1091.6400000000001</v>
      </c>
      <c r="L27" s="3">
        <f t="shared" si="1"/>
        <v>6.5745117437983211E-2</v>
      </c>
      <c r="M27" s="60">
        <f t="shared" si="2"/>
        <v>0.84324502583269201</v>
      </c>
      <c r="N27" s="60">
        <f t="shared" si="5"/>
        <v>9.100985672932467E-2</v>
      </c>
      <c r="O27" s="3">
        <f t="shared" si="0"/>
        <v>0</v>
      </c>
      <c r="P27" s="3">
        <f t="shared" si="3"/>
        <v>0</v>
      </c>
      <c r="Q27" s="3">
        <f t="shared" si="4"/>
        <v>0</v>
      </c>
    </row>
    <row r="28" spans="1:17" x14ac:dyDescent="0.25">
      <c r="A28" s="74" t="s">
        <v>152</v>
      </c>
      <c r="B28" s="74" t="s">
        <v>105</v>
      </c>
      <c r="C28" s="74" t="s">
        <v>31</v>
      </c>
      <c r="D28" s="75">
        <v>138.75</v>
      </c>
      <c r="E28" s="75">
        <v>974.87</v>
      </c>
      <c r="F28" s="75">
        <v>101.69</v>
      </c>
      <c r="G28" s="75">
        <v>0</v>
      </c>
      <c r="H28" s="75">
        <v>0</v>
      </c>
      <c r="I28" s="75">
        <v>0</v>
      </c>
      <c r="J28" s="75">
        <v>0</v>
      </c>
      <c r="K28" s="75">
        <v>1215.31</v>
      </c>
      <c r="L28" s="3">
        <f t="shared" si="1"/>
        <v>0.11416840147781225</v>
      </c>
      <c r="M28" s="60">
        <f t="shared" si="2"/>
        <v>0.80215747422468342</v>
      </c>
      <c r="N28" s="60">
        <f t="shared" si="5"/>
        <v>8.3674124297504343E-2</v>
      </c>
      <c r="O28" s="3">
        <f t="shared" si="0"/>
        <v>0</v>
      </c>
      <c r="P28" s="3">
        <f t="shared" si="3"/>
        <v>0</v>
      </c>
      <c r="Q28" s="3">
        <f t="shared" si="4"/>
        <v>0</v>
      </c>
    </row>
    <row r="29" spans="1:17" x14ac:dyDescent="0.25">
      <c r="A29" s="74" t="s">
        <v>152</v>
      </c>
      <c r="B29" s="74" t="s">
        <v>106</v>
      </c>
      <c r="C29" s="74" t="s">
        <v>33</v>
      </c>
      <c r="D29" s="75">
        <v>93.9</v>
      </c>
      <c r="E29" s="75">
        <v>1292.33</v>
      </c>
      <c r="F29" s="75">
        <v>94.6</v>
      </c>
      <c r="G29" s="75">
        <v>0</v>
      </c>
      <c r="H29" s="75">
        <v>0</v>
      </c>
      <c r="I29" s="75">
        <v>0</v>
      </c>
      <c r="J29" s="75">
        <v>0</v>
      </c>
      <c r="K29" s="75">
        <v>1480.83</v>
      </c>
      <c r="L29" s="3">
        <f t="shared" si="1"/>
        <v>6.3410384716679161E-2</v>
      </c>
      <c r="M29" s="60">
        <f t="shared" si="2"/>
        <v>0.87270652269335436</v>
      </c>
      <c r="N29" s="60">
        <f t="shared" si="5"/>
        <v>6.3883092589966439E-2</v>
      </c>
      <c r="O29" s="3">
        <f t="shared" si="0"/>
        <v>0</v>
      </c>
      <c r="P29" s="3">
        <f t="shared" si="3"/>
        <v>0</v>
      </c>
      <c r="Q29" s="3">
        <f t="shared" si="4"/>
        <v>0</v>
      </c>
    </row>
    <row r="30" spans="1:17" x14ac:dyDescent="0.25">
      <c r="A30" s="74" t="s">
        <v>152</v>
      </c>
      <c r="B30" s="74" t="s">
        <v>107</v>
      </c>
      <c r="C30" s="74" t="s">
        <v>38</v>
      </c>
      <c r="D30" s="75">
        <v>82.91</v>
      </c>
      <c r="E30" s="75">
        <v>1306.96</v>
      </c>
      <c r="F30" s="75">
        <v>132.5</v>
      </c>
      <c r="G30" s="75">
        <v>0</v>
      </c>
      <c r="H30" s="75">
        <v>0</v>
      </c>
      <c r="I30" s="75">
        <v>0</v>
      </c>
      <c r="J30" s="75">
        <v>0</v>
      </c>
      <c r="K30" s="75">
        <v>1522.37</v>
      </c>
      <c r="L30" s="3">
        <f t="shared" si="1"/>
        <v>5.4461136254655575E-2</v>
      </c>
      <c r="M30" s="60">
        <f t="shared" si="2"/>
        <v>0.85850351754172782</v>
      </c>
      <c r="N30" s="60">
        <f t="shared" si="5"/>
        <v>8.7035346203616734E-2</v>
      </c>
      <c r="O30" s="3">
        <f t="shared" si="0"/>
        <v>0</v>
      </c>
      <c r="P30" s="3">
        <f t="shared" si="3"/>
        <v>0</v>
      </c>
      <c r="Q30" s="3">
        <f t="shared" si="4"/>
        <v>0</v>
      </c>
    </row>
    <row r="31" spans="1:17" x14ac:dyDescent="0.25">
      <c r="A31" s="74" t="s">
        <v>152</v>
      </c>
      <c r="B31" s="74" t="s">
        <v>108</v>
      </c>
      <c r="C31" s="74" t="s">
        <v>34</v>
      </c>
      <c r="D31" s="75">
        <v>59.6</v>
      </c>
      <c r="E31" s="75">
        <v>261.43</v>
      </c>
      <c r="F31" s="75">
        <v>603.75</v>
      </c>
      <c r="G31" s="75">
        <v>97.5</v>
      </c>
      <c r="H31" s="75">
        <v>18</v>
      </c>
      <c r="I31" s="75">
        <v>109.5</v>
      </c>
      <c r="J31" s="75">
        <v>0</v>
      </c>
      <c r="K31" s="75">
        <v>1149.78</v>
      </c>
      <c r="L31" s="57">
        <f t="shared" si="1"/>
        <v>5.1836003409347881E-2</v>
      </c>
      <c r="M31" s="63">
        <f t="shared" si="2"/>
        <v>0.22737393240445999</v>
      </c>
      <c r="N31" s="63">
        <f t="shared" si="5"/>
        <v>0.52510045399989569</v>
      </c>
      <c r="O31" s="57">
        <f t="shared" si="0"/>
        <v>8.4798831080728485E-2</v>
      </c>
      <c r="P31" s="57">
        <f t="shared" si="3"/>
        <v>1.5655168814903721E-2</v>
      </c>
      <c r="Q31" s="57">
        <f t="shared" si="4"/>
        <v>9.5235610290664297E-2</v>
      </c>
    </row>
    <row r="32" spans="1:17" x14ac:dyDescent="0.25">
      <c r="A32" s="74" t="s">
        <v>152</v>
      </c>
      <c r="B32" s="74" t="s">
        <v>109</v>
      </c>
      <c r="C32" s="74" t="s">
        <v>46</v>
      </c>
      <c r="D32" s="75">
        <v>13.2</v>
      </c>
      <c r="E32" s="75">
        <v>642.54999999999995</v>
      </c>
      <c r="F32" s="75">
        <v>89.25</v>
      </c>
      <c r="G32" s="75">
        <v>0</v>
      </c>
      <c r="H32" s="75">
        <v>0</v>
      </c>
      <c r="I32" s="75">
        <v>0</v>
      </c>
      <c r="J32" s="75">
        <v>0</v>
      </c>
      <c r="K32" s="75">
        <v>745</v>
      </c>
      <c r="L32" s="3">
        <f t="shared" si="1"/>
        <v>1.7718120805369126E-2</v>
      </c>
      <c r="M32" s="60">
        <f t="shared" si="2"/>
        <v>0.86248322147651002</v>
      </c>
      <c r="N32" s="60">
        <f t="shared" si="5"/>
        <v>0.1197986577181208</v>
      </c>
      <c r="O32" s="3">
        <f t="shared" si="0"/>
        <v>0</v>
      </c>
      <c r="P32" s="3">
        <f t="shared" si="3"/>
        <v>0</v>
      </c>
      <c r="Q32" s="3">
        <f t="shared" si="4"/>
        <v>0</v>
      </c>
    </row>
    <row r="33" spans="1:17" x14ac:dyDescent="0.25">
      <c r="A33" s="74" t="s">
        <v>152</v>
      </c>
      <c r="B33" s="74" t="s">
        <v>110</v>
      </c>
      <c r="C33" s="74" t="s">
        <v>47</v>
      </c>
      <c r="D33" s="75">
        <v>217.6</v>
      </c>
      <c r="E33" s="75">
        <v>1920.3</v>
      </c>
      <c r="F33" s="75">
        <v>146.19999999999999</v>
      </c>
      <c r="G33" s="75">
        <v>0</v>
      </c>
      <c r="H33" s="75">
        <v>0</v>
      </c>
      <c r="I33" s="75">
        <v>0</v>
      </c>
      <c r="J33" s="75">
        <v>0</v>
      </c>
      <c r="K33" s="75">
        <v>2284.1</v>
      </c>
      <c r="L33" s="3">
        <f t="shared" si="1"/>
        <v>9.526728251827854E-2</v>
      </c>
      <c r="M33" s="60">
        <f t="shared" si="2"/>
        <v>0.84072501203975314</v>
      </c>
      <c r="N33" s="60">
        <f t="shared" si="5"/>
        <v>6.4007705441968391E-2</v>
      </c>
      <c r="O33" s="3">
        <f t="shared" si="0"/>
        <v>0</v>
      </c>
      <c r="P33" s="3">
        <f t="shared" si="3"/>
        <v>0</v>
      </c>
      <c r="Q33" s="3">
        <f t="shared" si="4"/>
        <v>0</v>
      </c>
    </row>
    <row r="34" spans="1:17" x14ac:dyDescent="0.25">
      <c r="A34" s="74" t="s">
        <v>152</v>
      </c>
      <c r="B34" s="74" t="s">
        <v>111</v>
      </c>
      <c r="C34" s="74" t="s">
        <v>48</v>
      </c>
      <c r="D34" s="75">
        <v>73.53</v>
      </c>
      <c r="E34" s="75">
        <v>818.52</v>
      </c>
      <c r="F34" s="75">
        <v>66.03</v>
      </c>
      <c r="G34" s="75">
        <v>0</v>
      </c>
      <c r="H34" s="75">
        <v>0</v>
      </c>
      <c r="I34" s="75">
        <v>0</v>
      </c>
      <c r="J34" s="75">
        <v>0</v>
      </c>
      <c r="K34" s="75">
        <v>958.08</v>
      </c>
      <c r="L34" s="3">
        <f t="shared" si="1"/>
        <v>7.6747244488977948E-2</v>
      </c>
      <c r="M34" s="60">
        <f t="shared" si="2"/>
        <v>0.85433366733466931</v>
      </c>
      <c r="N34" s="60">
        <f t="shared" si="5"/>
        <v>6.89190881763527E-2</v>
      </c>
      <c r="O34" s="3">
        <f t="shared" si="0"/>
        <v>0</v>
      </c>
      <c r="P34" s="3">
        <f t="shared" si="3"/>
        <v>0</v>
      </c>
      <c r="Q34" s="3">
        <f t="shared" si="4"/>
        <v>0</v>
      </c>
    </row>
    <row r="35" spans="1:17" x14ac:dyDescent="0.25">
      <c r="A35" s="74" t="s">
        <v>152</v>
      </c>
      <c r="B35" s="74" t="s">
        <v>112</v>
      </c>
      <c r="C35" s="74" t="s">
        <v>49</v>
      </c>
      <c r="D35" s="75">
        <v>117.69</v>
      </c>
      <c r="E35" s="75">
        <v>1820.67</v>
      </c>
      <c r="F35" s="75">
        <v>224.6</v>
      </c>
      <c r="G35" s="75">
        <v>0</v>
      </c>
      <c r="H35" s="75">
        <v>0</v>
      </c>
      <c r="I35" s="75">
        <v>0</v>
      </c>
      <c r="J35" s="75">
        <v>0</v>
      </c>
      <c r="K35" s="75">
        <v>2162.96</v>
      </c>
      <c r="L35" s="3">
        <f t="shared" si="1"/>
        <v>5.4411547139105669E-2</v>
      </c>
      <c r="M35" s="60">
        <f t="shared" si="2"/>
        <v>0.84174926951954732</v>
      </c>
      <c r="N35" s="60">
        <f t="shared" si="5"/>
        <v>0.10383918334134704</v>
      </c>
      <c r="O35" s="3">
        <f t="shared" si="0"/>
        <v>0</v>
      </c>
      <c r="P35" s="3">
        <f t="shared" si="3"/>
        <v>0</v>
      </c>
      <c r="Q35" s="3">
        <f t="shared" si="4"/>
        <v>0</v>
      </c>
    </row>
    <row r="36" spans="1:17" x14ac:dyDescent="0.25">
      <c r="A36" s="74" t="s">
        <v>152</v>
      </c>
      <c r="B36" s="74" t="s">
        <v>113</v>
      </c>
      <c r="C36" s="74" t="s">
        <v>50</v>
      </c>
      <c r="D36" s="75">
        <v>45</v>
      </c>
      <c r="E36" s="75">
        <v>702.27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747.27</v>
      </c>
      <c r="L36" s="3">
        <f t="shared" si="1"/>
        <v>6.0219197880284236E-2</v>
      </c>
      <c r="M36" s="60">
        <f t="shared" si="2"/>
        <v>0.93978080211971582</v>
      </c>
      <c r="N36" s="60">
        <f t="shared" si="5"/>
        <v>0</v>
      </c>
      <c r="O36" s="3">
        <f t="shared" si="0"/>
        <v>0</v>
      </c>
      <c r="P36" s="3">
        <f t="shared" si="3"/>
        <v>0</v>
      </c>
      <c r="Q36" s="3">
        <f t="shared" si="4"/>
        <v>0</v>
      </c>
    </row>
    <row r="37" spans="1:17" x14ac:dyDescent="0.25">
      <c r="A37" s="74" t="s">
        <v>152</v>
      </c>
      <c r="B37" s="74" t="s">
        <v>114</v>
      </c>
      <c r="C37" s="74" t="s">
        <v>51</v>
      </c>
      <c r="D37" s="75">
        <v>32.020000000000003</v>
      </c>
      <c r="E37" s="75">
        <v>310.14</v>
      </c>
      <c r="F37" s="75">
        <v>7.9</v>
      </c>
      <c r="G37" s="75">
        <v>0</v>
      </c>
      <c r="H37" s="75">
        <v>0</v>
      </c>
      <c r="I37" s="75">
        <v>0</v>
      </c>
      <c r="J37" s="75">
        <v>0</v>
      </c>
      <c r="K37" s="75">
        <v>350.06</v>
      </c>
      <c r="L37" s="3">
        <f t="shared" si="1"/>
        <v>9.147003370850712E-2</v>
      </c>
      <c r="M37" s="60">
        <f t="shared" si="2"/>
        <v>0.88596240644460944</v>
      </c>
      <c r="N37" s="60">
        <f t="shared" si="5"/>
        <v>2.2567559846883391E-2</v>
      </c>
      <c r="O37" s="3">
        <f t="shared" si="0"/>
        <v>0</v>
      </c>
      <c r="P37" s="3">
        <f t="shared" si="3"/>
        <v>0</v>
      </c>
      <c r="Q37" s="3">
        <f t="shared" si="4"/>
        <v>0</v>
      </c>
    </row>
    <row r="38" spans="1:17" x14ac:dyDescent="0.25">
      <c r="A38" s="74" t="s">
        <v>152</v>
      </c>
      <c r="B38" s="74" t="s">
        <v>115</v>
      </c>
      <c r="C38" s="74" t="s">
        <v>57</v>
      </c>
      <c r="D38" s="75">
        <v>134.82</v>
      </c>
      <c r="E38" s="75">
        <v>1160.0899999999999</v>
      </c>
      <c r="F38" s="75">
        <v>133.69999999999999</v>
      </c>
      <c r="G38" s="75">
        <v>0</v>
      </c>
      <c r="H38" s="75">
        <v>0</v>
      </c>
      <c r="I38" s="75">
        <v>0</v>
      </c>
      <c r="J38" s="75">
        <v>0</v>
      </c>
      <c r="K38" s="75">
        <v>1428.6</v>
      </c>
      <c r="L38" s="3">
        <f t="shared" si="1"/>
        <v>9.4372112557748841E-2</v>
      </c>
      <c r="M38" s="60">
        <f t="shared" si="2"/>
        <v>0.81204675906481871</v>
      </c>
      <c r="N38" s="60">
        <f t="shared" si="5"/>
        <v>9.3588128237435245E-2</v>
      </c>
      <c r="O38" s="3">
        <f t="shared" si="0"/>
        <v>0</v>
      </c>
      <c r="P38" s="3">
        <f t="shared" si="3"/>
        <v>0</v>
      </c>
      <c r="Q38" s="3">
        <f t="shared" si="4"/>
        <v>0</v>
      </c>
    </row>
    <row r="39" spans="1:17" x14ac:dyDescent="0.25">
      <c r="A39" s="74" t="s">
        <v>152</v>
      </c>
      <c r="B39" s="74" t="s">
        <v>116</v>
      </c>
      <c r="C39" s="74" t="s">
        <v>64</v>
      </c>
      <c r="D39" s="75">
        <v>29</v>
      </c>
      <c r="E39" s="75">
        <v>468.6</v>
      </c>
      <c r="F39" s="75">
        <v>58.3</v>
      </c>
      <c r="G39" s="75">
        <v>0</v>
      </c>
      <c r="H39" s="75">
        <v>0</v>
      </c>
      <c r="I39" s="75">
        <v>0</v>
      </c>
      <c r="J39" s="75">
        <v>0</v>
      </c>
      <c r="K39" s="75">
        <v>555.9</v>
      </c>
      <c r="L39" s="3">
        <f t="shared" si="1"/>
        <v>5.216765605324699E-2</v>
      </c>
      <c r="M39" s="60">
        <f t="shared" si="2"/>
        <v>0.84295736643281172</v>
      </c>
      <c r="N39" s="60">
        <f t="shared" si="5"/>
        <v>0.10487497751394136</v>
      </c>
      <c r="O39" s="3">
        <f t="shared" si="0"/>
        <v>0</v>
      </c>
      <c r="P39" s="3">
        <f t="shared" si="3"/>
        <v>0</v>
      </c>
      <c r="Q39" s="3">
        <f t="shared" si="4"/>
        <v>0</v>
      </c>
    </row>
    <row r="40" spans="1:17" x14ac:dyDescent="0.25">
      <c r="A40" s="74" t="s">
        <v>152</v>
      </c>
      <c r="B40" s="74" t="s">
        <v>117</v>
      </c>
      <c r="C40" s="74" t="s">
        <v>52</v>
      </c>
      <c r="D40" s="75">
        <v>41.18</v>
      </c>
      <c r="E40" s="75">
        <v>519.99</v>
      </c>
      <c r="F40" s="75">
        <v>21.35</v>
      </c>
      <c r="G40" s="75">
        <v>0</v>
      </c>
      <c r="H40" s="75">
        <v>0</v>
      </c>
      <c r="I40" s="75">
        <v>0</v>
      </c>
      <c r="J40" s="75">
        <v>0</v>
      </c>
      <c r="K40" s="75">
        <v>582.52</v>
      </c>
      <c r="L40" s="3">
        <f t="shared" si="1"/>
        <v>7.0692851747579485E-2</v>
      </c>
      <c r="M40" s="60">
        <f t="shared" si="2"/>
        <v>0.89265604614433847</v>
      </c>
      <c r="N40" s="60">
        <f t="shared" si="5"/>
        <v>3.6651102108082131E-2</v>
      </c>
      <c r="O40" s="3">
        <f t="shared" si="0"/>
        <v>0</v>
      </c>
      <c r="P40" s="3">
        <f t="shared" si="3"/>
        <v>0</v>
      </c>
      <c r="Q40" s="3">
        <f t="shared" si="4"/>
        <v>0</v>
      </c>
    </row>
    <row r="41" spans="1:17" x14ac:dyDescent="0.25">
      <c r="A41" s="74" t="s">
        <v>152</v>
      </c>
      <c r="B41" s="74" t="s">
        <v>118</v>
      </c>
      <c r="C41" s="74" t="s">
        <v>53</v>
      </c>
      <c r="D41" s="75">
        <v>185.7</v>
      </c>
      <c r="E41" s="75">
        <v>2201.8200000000002</v>
      </c>
      <c r="F41" s="75">
        <v>197.9</v>
      </c>
      <c r="G41" s="75">
        <v>0</v>
      </c>
      <c r="H41" s="75">
        <v>0</v>
      </c>
      <c r="I41" s="75">
        <v>0</v>
      </c>
      <c r="J41" s="75">
        <v>0</v>
      </c>
      <c r="K41" s="75">
        <v>2585.42</v>
      </c>
      <c r="L41" s="3">
        <f t="shared" si="1"/>
        <v>7.1825854213241946E-2</v>
      </c>
      <c r="M41" s="60">
        <f t="shared" si="2"/>
        <v>0.85162952247603874</v>
      </c>
      <c r="N41" s="60">
        <f t="shared" si="5"/>
        <v>7.6544623310719345E-2</v>
      </c>
      <c r="O41" s="3">
        <f t="shared" si="0"/>
        <v>0</v>
      </c>
      <c r="P41" s="3">
        <f t="shared" si="3"/>
        <v>0</v>
      </c>
      <c r="Q41" s="3">
        <f t="shared" si="4"/>
        <v>0</v>
      </c>
    </row>
    <row r="42" spans="1:17" x14ac:dyDescent="0.25">
      <c r="A42" s="74" t="s">
        <v>152</v>
      </c>
      <c r="B42" s="74" t="s">
        <v>119</v>
      </c>
      <c r="C42" s="74" t="s">
        <v>54</v>
      </c>
      <c r="D42" s="75">
        <v>16.2</v>
      </c>
      <c r="E42" s="75">
        <v>597.97</v>
      </c>
      <c r="F42" s="75">
        <v>16.75</v>
      </c>
      <c r="G42" s="75">
        <v>0</v>
      </c>
      <c r="H42" s="75">
        <v>0</v>
      </c>
      <c r="I42" s="75">
        <v>0</v>
      </c>
      <c r="J42" s="75">
        <v>0</v>
      </c>
      <c r="K42" s="75">
        <v>630.91</v>
      </c>
      <c r="L42" s="3">
        <f t="shared" si="1"/>
        <v>2.5677196430552694E-2</v>
      </c>
      <c r="M42" s="60">
        <f t="shared" si="2"/>
        <v>0.94778970059120959</v>
      </c>
      <c r="N42" s="60">
        <f t="shared" si="5"/>
        <v>2.6548953099491214E-2</v>
      </c>
      <c r="O42" s="3">
        <f t="shared" si="0"/>
        <v>0</v>
      </c>
      <c r="P42" s="3">
        <f t="shared" si="3"/>
        <v>0</v>
      </c>
      <c r="Q42" s="3">
        <f t="shared" si="4"/>
        <v>0</v>
      </c>
    </row>
    <row r="43" spans="1:17" x14ac:dyDescent="0.25">
      <c r="A43" s="74" t="s">
        <v>152</v>
      </c>
      <c r="B43" s="74" t="s">
        <v>120</v>
      </c>
      <c r="C43" s="74" t="s">
        <v>62</v>
      </c>
      <c r="D43" s="75">
        <v>21</v>
      </c>
      <c r="E43" s="75">
        <v>296.10000000000002</v>
      </c>
      <c r="F43" s="75">
        <v>53.9</v>
      </c>
      <c r="G43" s="75">
        <v>0</v>
      </c>
      <c r="H43" s="75">
        <v>0</v>
      </c>
      <c r="I43" s="75">
        <v>0</v>
      </c>
      <c r="J43" s="75">
        <v>0</v>
      </c>
      <c r="K43" s="75">
        <v>371</v>
      </c>
      <c r="L43" s="3">
        <f t="shared" si="1"/>
        <v>5.6603773584905662E-2</v>
      </c>
      <c r="M43" s="60">
        <f t="shared" si="2"/>
        <v>0.79811320754716986</v>
      </c>
      <c r="N43" s="60">
        <f t="shared" si="5"/>
        <v>0.14528301886792452</v>
      </c>
      <c r="O43" s="3">
        <f t="shared" si="0"/>
        <v>0</v>
      </c>
      <c r="P43" s="3">
        <f t="shared" si="3"/>
        <v>0</v>
      </c>
      <c r="Q43" s="3">
        <f t="shared" si="4"/>
        <v>0</v>
      </c>
    </row>
    <row r="44" spans="1:17" x14ac:dyDescent="0.25">
      <c r="A44" s="74" t="s">
        <v>152</v>
      </c>
      <c r="B44" s="74" t="s">
        <v>121</v>
      </c>
      <c r="C44" s="74" t="s">
        <v>55</v>
      </c>
      <c r="D44" s="75">
        <v>76</v>
      </c>
      <c r="E44" s="75">
        <v>621.15</v>
      </c>
      <c r="F44" s="75">
        <v>51</v>
      </c>
      <c r="G44" s="75">
        <v>0</v>
      </c>
      <c r="H44" s="75">
        <v>0</v>
      </c>
      <c r="I44" s="75">
        <v>0</v>
      </c>
      <c r="J44" s="75">
        <v>0</v>
      </c>
      <c r="K44" s="75">
        <v>748.15</v>
      </c>
      <c r="L44" s="3">
        <f t="shared" si="1"/>
        <v>0.1015839069705273</v>
      </c>
      <c r="M44" s="60">
        <f t="shared" si="2"/>
        <v>0.83024794493082943</v>
      </c>
      <c r="N44" s="60">
        <f t="shared" si="5"/>
        <v>6.8168148098643327E-2</v>
      </c>
      <c r="O44" s="3">
        <f t="shared" si="0"/>
        <v>0</v>
      </c>
      <c r="P44" s="3">
        <f t="shared" si="3"/>
        <v>0</v>
      </c>
      <c r="Q44" s="3">
        <f t="shared" si="4"/>
        <v>0</v>
      </c>
    </row>
    <row r="45" spans="1:17" x14ac:dyDescent="0.25">
      <c r="A45" s="74" t="s">
        <v>152</v>
      </c>
      <c r="B45" s="74" t="s">
        <v>122</v>
      </c>
      <c r="C45" s="74" t="s">
        <v>123</v>
      </c>
      <c r="D45" s="75">
        <v>0</v>
      </c>
      <c r="E45" s="75">
        <v>172.25</v>
      </c>
      <c r="F45" s="75">
        <v>11.6</v>
      </c>
      <c r="G45" s="75">
        <v>0</v>
      </c>
      <c r="H45" s="75">
        <v>0</v>
      </c>
      <c r="I45" s="75">
        <v>0</v>
      </c>
      <c r="J45" s="75">
        <v>0</v>
      </c>
      <c r="K45" s="75">
        <v>183.85</v>
      </c>
      <c r="L45" s="3">
        <f t="shared" si="1"/>
        <v>0</v>
      </c>
      <c r="M45" s="60">
        <f t="shared" si="2"/>
        <v>0.93690508566766384</v>
      </c>
      <c r="N45" s="60">
        <f t="shared" si="5"/>
        <v>6.3094914332336147E-2</v>
      </c>
      <c r="O45" s="3">
        <f t="shared" si="0"/>
        <v>0</v>
      </c>
      <c r="P45" s="3">
        <f t="shared" si="3"/>
        <v>0</v>
      </c>
      <c r="Q45" s="3">
        <f t="shared" si="4"/>
        <v>0</v>
      </c>
    </row>
    <row r="46" spans="1:17" x14ac:dyDescent="0.25">
      <c r="A46" s="30" t="s">
        <v>77</v>
      </c>
      <c r="B46" s="32"/>
      <c r="C46" s="32"/>
      <c r="D46" s="29">
        <f>SUM(D2:D45)</f>
        <v>2255.3599999999997</v>
      </c>
      <c r="E46" s="29">
        <f t="shared" ref="E46:K46" si="8">SUM(E2:E45)</f>
        <v>34339.53</v>
      </c>
      <c r="F46" s="29">
        <f t="shared" si="8"/>
        <v>3021.46</v>
      </c>
      <c r="G46" s="29">
        <f t="shared" si="8"/>
        <v>97.5</v>
      </c>
      <c r="H46" s="29">
        <f t="shared" si="8"/>
        <v>18</v>
      </c>
      <c r="I46" s="29">
        <f t="shared" si="8"/>
        <v>109.5</v>
      </c>
      <c r="J46" s="29">
        <f t="shared" si="8"/>
        <v>0</v>
      </c>
      <c r="K46" s="67">
        <f t="shared" si="8"/>
        <v>39841.33</v>
      </c>
      <c r="L46" s="3">
        <f t="shared" si="1"/>
        <v>5.6608551973541033E-2</v>
      </c>
      <c r="M46" s="3">
        <f t="shared" si="2"/>
        <v>0.86190722046678658</v>
      </c>
      <c r="N46" s="3">
        <f>F46/$K$46</f>
        <v>7.5837327719732242E-2</v>
      </c>
      <c r="O46" s="3">
        <f t="shared" ref="O46:Q46" si="9">G46/$K$46</f>
        <v>2.4472074601927193E-3</v>
      </c>
      <c r="P46" s="3">
        <f t="shared" si="9"/>
        <v>4.517921464971174E-4</v>
      </c>
      <c r="Q46" s="3">
        <f t="shared" si="9"/>
        <v>2.7484022245241311E-3</v>
      </c>
    </row>
    <row r="47" spans="1:17" x14ac:dyDescent="0.25">
      <c r="A47" s="30" t="s">
        <v>77</v>
      </c>
      <c r="B47" s="30" t="s">
        <v>150</v>
      </c>
      <c r="C47" s="30"/>
      <c r="D47" s="30">
        <f>D46-D31</f>
        <v>2195.7599999999998</v>
      </c>
      <c r="E47" s="30">
        <f t="shared" ref="E47:K47" si="10">E46-E31</f>
        <v>34078.1</v>
      </c>
      <c r="F47" s="30">
        <f t="shared" si="10"/>
        <v>2417.71</v>
      </c>
      <c r="G47" s="30">
        <f t="shared" si="10"/>
        <v>0</v>
      </c>
      <c r="H47" s="30">
        <f t="shared" si="10"/>
        <v>0</v>
      </c>
      <c r="I47" s="30">
        <f t="shared" si="10"/>
        <v>0</v>
      </c>
      <c r="J47" s="30">
        <f t="shared" si="10"/>
        <v>0</v>
      </c>
      <c r="K47" s="30">
        <f t="shared" si="10"/>
        <v>38691.550000000003</v>
      </c>
      <c r="L47" s="3">
        <f t="shared" si="1"/>
        <v>5.6750375728033632E-2</v>
      </c>
      <c r="M47" s="3">
        <f t="shared" si="2"/>
        <v>0.88076337081352374</v>
      </c>
      <c r="N47" s="3">
        <f t="shared" si="5"/>
        <v>6.2486770367173192E-2</v>
      </c>
      <c r="O47" s="3">
        <f>G47/K47</f>
        <v>0</v>
      </c>
      <c r="P47" s="3">
        <f t="shared" si="3"/>
        <v>0</v>
      </c>
      <c r="Q47" s="3">
        <f t="shared" si="4"/>
        <v>0</v>
      </c>
    </row>
  </sheetData>
  <pageMargins left="0.7" right="0.7" top="0.75" bottom="0.75" header="0.3" footer="0.3"/>
  <ignoredErrors>
    <ignoredError sqref="N46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7"/>
  <sheetViews>
    <sheetView topLeftCell="A40" zoomScale="40" zoomScaleNormal="40" workbookViewId="0">
      <selection activeCell="X92" sqref="X92"/>
    </sheetView>
  </sheetViews>
  <sheetFormatPr baseColWidth="10" defaultColWidth="11.42578125" defaultRowHeight="15" x14ac:dyDescent="0.25"/>
  <cols>
    <col min="1" max="1" width="40" customWidth="1"/>
    <col min="2" max="3" width="11.42578125" style="1"/>
    <col min="23" max="23" width="11.7109375" customWidth="1"/>
    <col min="26" max="26" width="11.42578125" style="79"/>
    <col min="28" max="28" width="65.140625" customWidth="1"/>
    <col min="29" max="29" width="7.42578125" customWidth="1"/>
  </cols>
  <sheetData>
    <row r="1" spans="1:30" ht="15.75" thickBot="1" x14ac:dyDescent="0.3">
      <c r="B1" s="4">
        <v>2000</v>
      </c>
      <c r="C1" s="5">
        <v>2001</v>
      </c>
      <c r="D1" s="5">
        <v>2002</v>
      </c>
      <c r="E1" s="5">
        <v>2003</v>
      </c>
      <c r="F1" s="5">
        <v>2004</v>
      </c>
      <c r="G1" s="5">
        <v>2005</v>
      </c>
      <c r="H1" s="5">
        <v>2006</v>
      </c>
      <c r="I1" s="5">
        <v>2007</v>
      </c>
      <c r="J1" s="5">
        <v>2008</v>
      </c>
      <c r="K1" s="5">
        <v>2009</v>
      </c>
      <c r="L1" s="5">
        <v>2010</v>
      </c>
      <c r="M1" s="5">
        <v>2011</v>
      </c>
      <c r="N1" s="5">
        <v>2012</v>
      </c>
      <c r="O1" s="5">
        <v>2013</v>
      </c>
      <c r="P1" s="5">
        <v>2014</v>
      </c>
      <c r="Q1" s="5">
        <v>2015</v>
      </c>
      <c r="R1" s="5">
        <v>2016</v>
      </c>
      <c r="S1" s="5">
        <v>2017</v>
      </c>
      <c r="T1" s="5">
        <v>2018</v>
      </c>
      <c r="U1" s="5">
        <v>2019</v>
      </c>
      <c r="V1" s="15">
        <v>2020</v>
      </c>
      <c r="W1" s="15">
        <v>2021</v>
      </c>
      <c r="X1" s="15">
        <v>2022</v>
      </c>
      <c r="Y1" s="15">
        <v>2023</v>
      </c>
      <c r="Z1" s="15">
        <v>2024</v>
      </c>
      <c r="AA1" s="15">
        <v>2025</v>
      </c>
      <c r="AB1" s="11"/>
    </row>
    <row r="2" spans="1:30" x14ac:dyDescent="0.25">
      <c r="A2" s="10" t="s">
        <v>22</v>
      </c>
      <c r="B2" s="8">
        <v>6.4981949458483748E-2</v>
      </c>
      <c r="C2" s="8">
        <v>9.0163934426229511E-2</v>
      </c>
      <c r="D2" s="8">
        <v>0.1015625</v>
      </c>
      <c r="E2" s="8">
        <v>0.10870177414812729</v>
      </c>
      <c r="F2" s="8">
        <v>0.12379778051787917</v>
      </c>
      <c r="G2" s="8">
        <v>0.10331670090989141</v>
      </c>
      <c r="H2" s="3">
        <v>9.2875318066157772E-2</v>
      </c>
      <c r="I2" s="3">
        <v>0.1328603676233473</v>
      </c>
      <c r="J2" s="3">
        <v>0.15882753919563738</v>
      </c>
      <c r="K2" s="3" t="s">
        <v>66</v>
      </c>
      <c r="L2" s="3" t="s">
        <v>66</v>
      </c>
      <c r="M2" s="3" t="s">
        <v>66</v>
      </c>
      <c r="N2" s="3" t="s">
        <v>66</v>
      </c>
      <c r="O2" s="3" t="s">
        <v>66</v>
      </c>
      <c r="P2" s="3" t="s">
        <v>66</v>
      </c>
      <c r="Q2" s="3" t="s">
        <v>66</v>
      </c>
      <c r="R2" s="3" t="s">
        <v>66</v>
      </c>
      <c r="S2" s="3" t="s">
        <v>66</v>
      </c>
      <c r="T2" s="3" t="s">
        <v>66</v>
      </c>
      <c r="U2" s="3" t="s">
        <v>66</v>
      </c>
      <c r="V2" s="3"/>
      <c r="W2" s="8"/>
      <c r="X2" s="3"/>
      <c r="Y2" s="3"/>
      <c r="Z2" s="3"/>
      <c r="AB2" s="10" t="s">
        <v>22</v>
      </c>
      <c r="AC2" s="86" t="s">
        <v>138</v>
      </c>
      <c r="AD2" s="87" t="s">
        <v>139</v>
      </c>
    </row>
    <row r="3" spans="1:30" x14ac:dyDescent="0.25">
      <c r="A3" s="6" t="s">
        <v>23</v>
      </c>
      <c r="B3" s="8">
        <v>9.9908620164483694E-2</v>
      </c>
      <c r="C3" s="8">
        <v>0.16428807764420425</v>
      </c>
      <c r="D3" s="8">
        <v>9.4074376787903563E-2</v>
      </c>
      <c r="E3" s="8">
        <v>5.2555610479485912E-2</v>
      </c>
      <c r="F3" s="8">
        <v>2.6948507313163693E-2</v>
      </c>
      <c r="G3" s="8">
        <v>2.4138602297060541E-2</v>
      </c>
      <c r="H3" s="3">
        <v>2.2971845815158685E-2</v>
      </c>
      <c r="I3" s="3">
        <v>2.8328611898016998E-2</v>
      </c>
      <c r="J3" s="3">
        <v>1.9746991669237889E-2</v>
      </c>
      <c r="K3" s="3">
        <v>2.2971488057370888E-2</v>
      </c>
      <c r="L3" s="2">
        <v>8.1381154449805277E-3</v>
      </c>
      <c r="M3" s="3">
        <v>4.8062481225593298E-3</v>
      </c>
      <c r="N3" s="2">
        <v>1.1361699710276659E-3</v>
      </c>
      <c r="O3" s="3">
        <v>0</v>
      </c>
      <c r="P3" s="3">
        <v>2.2777822440174719E-3</v>
      </c>
      <c r="Q3" s="3">
        <v>2.852881497025719E-2</v>
      </c>
      <c r="R3" s="3">
        <v>4.7784227665298041E-3</v>
      </c>
      <c r="S3" s="3">
        <v>1.9760772243984332E-2</v>
      </c>
      <c r="T3" s="3">
        <v>7.4838322554836981E-2</v>
      </c>
      <c r="U3" s="3">
        <v>1.6114385427609908E-2</v>
      </c>
      <c r="V3" s="8">
        <f>'2020'!L2</f>
        <v>1.3838421570957991E-2</v>
      </c>
      <c r="W3" s="8">
        <v>0.03</v>
      </c>
      <c r="X3" s="3">
        <f>'2022'!L2</f>
        <v>7.1003123411055427E-2</v>
      </c>
      <c r="Y3" s="3">
        <f>'2022'!M2</f>
        <v>6.4439625965577993E-2</v>
      </c>
      <c r="Z3" s="3">
        <f>'2022'!N2</f>
        <v>5.5334053731788208E-2</v>
      </c>
      <c r="AA3" s="82">
        <f>'2022'!O2</f>
        <v>6.211216416776711E-2</v>
      </c>
      <c r="AB3" s="6" t="s">
        <v>23</v>
      </c>
      <c r="AC3" s="86"/>
      <c r="AD3" s="87"/>
    </row>
    <row r="4" spans="1:30" x14ac:dyDescent="0.25">
      <c r="A4" s="6" t="s">
        <v>24</v>
      </c>
      <c r="B4" s="8">
        <v>4.3741231488698358E-2</v>
      </c>
      <c r="C4" s="8">
        <v>0.10706472196900638</v>
      </c>
      <c r="D4" s="8">
        <v>0.10507454128440366</v>
      </c>
      <c r="E4" s="8">
        <v>2.2733445597262206E-2</v>
      </c>
      <c r="F4" s="8">
        <v>5.4950119279982647E-2</v>
      </c>
      <c r="G4" s="8">
        <v>3.2772765444327209E-2</v>
      </c>
      <c r="H4" s="3">
        <v>3.5869164052408198E-2</v>
      </c>
      <c r="I4" s="3">
        <v>3.7961742923349542E-2</v>
      </c>
      <c r="J4" s="3">
        <v>5.1360791392203287E-2</v>
      </c>
      <c r="K4" s="3">
        <v>4.8935174350573367E-2</v>
      </c>
      <c r="L4" s="2">
        <v>7.2907107168349153E-2</v>
      </c>
      <c r="M4" s="3">
        <v>6.3941272599932555E-2</v>
      </c>
      <c r="N4" s="2">
        <v>5.4963672498615321E-2</v>
      </c>
      <c r="O4" s="3">
        <v>3.0576789437109106E-2</v>
      </c>
      <c r="P4" s="3">
        <v>3.7336538811787424E-2</v>
      </c>
      <c r="Q4" s="3">
        <v>3.8693115519253203E-2</v>
      </c>
      <c r="R4" s="3">
        <v>4.6042442760872299E-2</v>
      </c>
      <c r="S4" s="3">
        <v>4.7927741043260301E-2</v>
      </c>
      <c r="T4" s="3">
        <v>4.7845977887914601E-2</v>
      </c>
      <c r="U4" s="3">
        <v>7.0353063343717562E-2</v>
      </c>
      <c r="V4" s="8">
        <f>'2020'!L3</f>
        <v>5.4646037600071966E-2</v>
      </c>
      <c r="W4" s="8">
        <v>8.5000000000000006E-2</v>
      </c>
      <c r="X4" s="3">
        <f>'2022'!L3</f>
        <v>0.10495594713656388</v>
      </c>
      <c r="Y4" s="3">
        <f>'2022'!M3</f>
        <v>6.10514675390499E-2</v>
      </c>
      <c r="Z4" s="3">
        <f>'2022'!N3</f>
        <v>7.8891990551857416E-2</v>
      </c>
      <c r="AA4" s="82">
        <f>'2022'!O3</f>
        <v>6.8037561951134681E-2</v>
      </c>
      <c r="AB4" s="6" t="s">
        <v>24</v>
      </c>
      <c r="AC4" s="86"/>
      <c r="AD4" s="87"/>
    </row>
    <row r="5" spans="1:30" x14ac:dyDescent="0.25">
      <c r="A5" s="6" t="s">
        <v>25</v>
      </c>
      <c r="B5" s="8">
        <v>0</v>
      </c>
      <c r="C5" s="8">
        <v>5.1886792452830191E-2</v>
      </c>
      <c r="D5" s="8">
        <v>0.1046</v>
      </c>
      <c r="E5" s="8">
        <v>9.405940594059406E-2</v>
      </c>
      <c r="F5" s="8">
        <v>6.1002178649237473E-2</v>
      </c>
      <c r="G5" s="8">
        <v>7.1030640668523673E-2</v>
      </c>
      <c r="H5" s="3">
        <v>7.6472087687993878E-2</v>
      </c>
      <c r="I5" s="3">
        <v>4.2973286875725901E-2</v>
      </c>
      <c r="J5" s="3">
        <v>7.5480075480075487E-2</v>
      </c>
      <c r="K5" s="3">
        <v>1.021566401816118E-2</v>
      </c>
      <c r="L5" s="2">
        <v>1.2257633162469356E-2</v>
      </c>
      <c r="M5" s="3">
        <v>0</v>
      </c>
      <c r="N5" s="2">
        <v>3.4272005483520877E-2</v>
      </c>
      <c r="O5" s="3">
        <v>2.8828136260990726E-2</v>
      </c>
      <c r="P5" s="3">
        <v>3.0503304524656841E-2</v>
      </c>
      <c r="Q5" s="3">
        <v>0.10389159138290478</v>
      </c>
      <c r="R5" s="3">
        <v>8.5973571087406456E-2</v>
      </c>
      <c r="S5" s="3">
        <v>0.11073857649200114</v>
      </c>
      <c r="T5" s="3">
        <v>0.1459485698956324</v>
      </c>
      <c r="U5" s="3">
        <v>0.11744654477843199</v>
      </c>
      <c r="V5" s="8">
        <f>'2020'!L4</f>
        <v>0.1173965169106512</v>
      </c>
      <c r="W5" s="8">
        <v>0.123</v>
      </c>
      <c r="X5" s="3">
        <f>'2022'!L4</f>
        <v>0.14547138693717102</v>
      </c>
      <c r="Y5" s="3">
        <f>'2022'!M4</f>
        <v>0.11991883977773167</v>
      </c>
      <c r="Z5" s="3">
        <f>'2022'!N4</f>
        <v>0.12650397517112369</v>
      </c>
      <c r="AA5" s="82">
        <f>'2022'!O4</f>
        <v>0.13631209385494353</v>
      </c>
      <c r="AB5" s="6" t="s">
        <v>25</v>
      </c>
      <c r="AC5" s="86"/>
      <c r="AD5" s="87"/>
    </row>
    <row r="6" spans="1:30" x14ac:dyDescent="0.25">
      <c r="A6" s="6" t="s">
        <v>26</v>
      </c>
      <c r="B6" s="8">
        <v>1.2403100775193798E-2</v>
      </c>
      <c r="C6" s="8">
        <v>2.8232005590496156E-2</v>
      </c>
      <c r="D6" s="8">
        <v>4.1604653540712792E-2</v>
      </c>
      <c r="E6" s="8">
        <v>3.9098376938267565E-2</v>
      </c>
      <c r="F6" s="8">
        <v>5.6980778192655325E-2</v>
      </c>
      <c r="G6" s="8">
        <v>3.8374650734201293E-2</v>
      </c>
      <c r="H6" s="3">
        <v>3.5918542187644717E-2</v>
      </c>
      <c r="I6" s="3">
        <v>3.2402589894785526E-2</v>
      </c>
      <c r="J6" s="3">
        <v>1.1611112684432613E-2</v>
      </c>
      <c r="K6" s="3">
        <v>1.0195302898259257E-2</v>
      </c>
      <c r="L6" s="2">
        <v>0</v>
      </c>
      <c r="M6" s="3">
        <v>8.8988677902057699E-4</v>
      </c>
      <c r="N6" s="2">
        <v>3.3827356035750654E-3</v>
      </c>
      <c r="O6" s="3">
        <v>2.7307810033669628E-3</v>
      </c>
      <c r="P6" s="3">
        <v>1.6627988821754369E-2</v>
      </c>
      <c r="Q6" s="3">
        <v>3.157394943773531E-2</v>
      </c>
      <c r="R6" s="3">
        <v>3.5630885948274918E-2</v>
      </c>
      <c r="S6" s="3">
        <v>6.3689905492398294E-2</v>
      </c>
      <c r="T6" s="3">
        <v>7.6766820781875064E-2</v>
      </c>
      <c r="U6" s="3">
        <v>8.4442020116012984E-2</v>
      </c>
      <c r="V6" s="8">
        <f>'2020'!L8</f>
        <v>0.10364253522733756</v>
      </c>
      <c r="W6" s="8">
        <v>0.11899999999999999</v>
      </c>
      <c r="X6" s="3">
        <f>'2022'!L8</f>
        <v>0.18573072309311833</v>
      </c>
      <c r="Y6" s="3">
        <f>'2022'!M8</f>
        <v>9.3114964433291189E-2</v>
      </c>
      <c r="Z6" s="3">
        <f>'2022'!N8</f>
        <v>9.0805249083535516E-2</v>
      </c>
      <c r="AA6" s="82">
        <f>'2022'!O8</f>
        <v>8.8737256681631793E-2</v>
      </c>
      <c r="AB6" s="6" t="s">
        <v>26</v>
      </c>
      <c r="AC6" s="86"/>
      <c r="AD6" s="87"/>
    </row>
    <row r="7" spans="1:30" x14ac:dyDescent="0.25">
      <c r="A7" s="6" t="s">
        <v>27</v>
      </c>
      <c r="B7" s="8">
        <v>9.6311457174638487E-2</v>
      </c>
      <c r="C7" s="8">
        <v>0.11010318331503842</v>
      </c>
      <c r="D7" s="8">
        <v>0.11648332906966828</v>
      </c>
      <c r="E7" s="8">
        <v>0.11291122499586709</v>
      </c>
      <c r="F7" s="8">
        <v>9.5499787324542756E-2</v>
      </c>
      <c r="G7" s="8">
        <v>8.1081081081081086E-2</v>
      </c>
      <c r="H7" s="3">
        <v>7.8817733990147784E-2</v>
      </c>
      <c r="I7" s="3">
        <v>9.4275420336269011E-2</v>
      </c>
      <c r="J7" s="3">
        <v>0.1</v>
      </c>
      <c r="K7" s="3">
        <v>0.10623368146214099</v>
      </c>
      <c r="L7" s="2">
        <v>5.3846288546062653E-2</v>
      </c>
      <c r="M7" s="3">
        <v>6.5672701455449067E-2</v>
      </c>
      <c r="N7" s="2">
        <v>5.453365072495131E-2</v>
      </c>
      <c r="O7" s="3">
        <v>5.0226467554598857E-2</v>
      </c>
      <c r="P7" s="3">
        <v>3.0369598007754368E-2</v>
      </c>
      <c r="Q7" s="3">
        <v>7.3890820827595863E-2</v>
      </c>
      <c r="R7" s="3">
        <v>9.392477628635347E-2</v>
      </c>
      <c r="S7" s="3">
        <v>8.5761751419500931E-2</v>
      </c>
      <c r="T7" s="3">
        <v>5.7663408908925379E-2</v>
      </c>
      <c r="U7" s="3">
        <v>6.9519464052157059E-2</v>
      </c>
      <c r="V7" s="8">
        <f>'2020'!L10</f>
        <v>6.1642562773969983E-2</v>
      </c>
      <c r="W7" s="8">
        <v>7.0000000000000007E-2</v>
      </c>
      <c r="X7" s="3">
        <f>'2022'!L10</f>
        <v>0.12330212103016829</v>
      </c>
      <c r="Y7" s="3">
        <f>'2022'!M10</f>
        <v>6.5883621251771413E-2</v>
      </c>
      <c r="Z7" s="3">
        <f>'2022'!N10</f>
        <v>6.0726363770033813E-2</v>
      </c>
      <c r="AA7" s="82">
        <f>'2022'!O10</f>
        <v>6.6379386157769768E-2</v>
      </c>
      <c r="AB7" s="6" t="s">
        <v>27</v>
      </c>
      <c r="AC7" s="86"/>
      <c r="AD7" s="87"/>
    </row>
    <row r="8" spans="1:30" x14ac:dyDescent="0.25">
      <c r="A8" s="6" t="s">
        <v>28</v>
      </c>
      <c r="B8" s="8">
        <v>0.20642201834862384</v>
      </c>
      <c r="C8" s="8">
        <v>7.9448654544086963E-2</v>
      </c>
      <c r="D8" s="8">
        <v>6.5666302947763946E-2</v>
      </c>
      <c r="E8" s="8">
        <v>7.766687461010606E-2</v>
      </c>
      <c r="F8" s="8">
        <v>5.3218851364243466E-2</v>
      </c>
      <c r="G8" s="8">
        <v>5.9770114942528742E-2</v>
      </c>
      <c r="H8" s="3">
        <v>4.9450906491649876E-2</v>
      </c>
      <c r="I8" s="3">
        <v>4.869411243913236E-2</v>
      </c>
      <c r="J8" s="3">
        <v>4.859661879658244E-2</v>
      </c>
      <c r="K8" s="3">
        <v>3.5018678529671769E-2</v>
      </c>
      <c r="L8" s="2">
        <v>4.8984191950648043E-2</v>
      </c>
      <c r="M8" s="3">
        <v>9.535774686777343E-2</v>
      </c>
      <c r="N8" s="2">
        <v>6.3918793115795E-2</v>
      </c>
      <c r="O8" s="3">
        <v>5.7603152526657389E-2</v>
      </c>
      <c r="P8" s="3">
        <v>8.254393911940569E-2</v>
      </c>
      <c r="Q8" s="3">
        <v>0.10240286511472951</v>
      </c>
      <c r="R8" s="3">
        <v>5.5944660685821011E-2</v>
      </c>
      <c r="S8" s="3">
        <v>8.1139027081034945E-2</v>
      </c>
      <c r="T8" s="3">
        <v>7.0734436112472376E-2</v>
      </c>
      <c r="U8" s="3">
        <v>4.1077012773625909E-2</v>
      </c>
      <c r="V8" s="8">
        <f>'2020'!L11</f>
        <v>5.0913804277381729E-2</v>
      </c>
      <c r="W8" s="8">
        <v>0.10199999999999999</v>
      </c>
      <c r="X8" s="3">
        <f>'2022'!L11</f>
        <v>8.8147903598547378E-2</v>
      </c>
      <c r="Y8" s="3">
        <f>'2022'!M11</f>
        <v>2.7389254935203378E-2</v>
      </c>
      <c r="Z8" s="3">
        <f>'2022'!N11</f>
        <v>3.1470991151097784E-2</v>
      </c>
      <c r="AA8" s="82">
        <f>'2022'!O11</f>
        <v>2.9123700220045734E-2</v>
      </c>
      <c r="AB8" s="6" t="s">
        <v>28</v>
      </c>
      <c r="AC8" s="86"/>
      <c r="AD8" s="87"/>
    </row>
    <row r="9" spans="1:30" x14ac:dyDescent="0.25">
      <c r="A9" s="6" t="s">
        <v>29</v>
      </c>
      <c r="B9" s="8">
        <v>0.9347482993197278</v>
      </c>
      <c r="C9" s="8">
        <v>0.19597069597069597</v>
      </c>
      <c r="D9" s="8">
        <v>0.1360544217687075</v>
      </c>
      <c r="E9" s="8">
        <v>0.15034965034965034</v>
      </c>
      <c r="F9" s="8">
        <v>8.6461888509670085E-2</v>
      </c>
      <c r="G9" s="8">
        <v>6.3209076175040513E-2</v>
      </c>
      <c r="H9" s="3">
        <v>7.6010781671159031E-2</v>
      </c>
      <c r="I9" s="3">
        <v>6.0747663551401869E-2</v>
      </c>
      <c r="J9" s="3">
        <v>4.2948038176033931E-2</v>
      </c>
      <c r="K9" s="3">
        <v>6.381856540084388E-2</v>
      </c>
      <c r="L9" s="2">
        <v>5.5181347150259068E-2</v>
      </c>
      <c r="M9" s="3">
        <v>4.3377674956622328E-2</v>
      </c>
      <c r="N9" s="2">
        <v>6.1728395061728392E-3</v>
      </c>
      <c r="O9" s="3">
        <v>0</v>
      </c>
      <c r="P9" s="3">
        <v>5.379969298308538E-2</v>
      </c>
      <c r="Q9" s="3">
        <v>0.11336402623612514</v>
      </c>
      <c r="R9" s="3">
        <v>9.5359871826472764E-2</v>
      </c>
      <c r="S9" s="3">
        <v>9.5226003047232097E-2</v>
      </c>
      <c r="T9" s="3">
        <v>9.5391327020547284E-2</v>
      </c>
      <c r="U9" s="3">
        <v>0.10253433933062488</v>
      </c>
      <c r="V9" s="8">
        <f>'2020'!L26</f>
        <v>9.904594899839507E-2</v>
      </c>
      <c r="W9" s="8">
        <v>8.8999999999999996E-2</v>
      </c>
      <c r="X9" s="3">
        <f>'2022'!L26</f>
        <v>0.1174491716616161</v>
      </c>
      <c r="Y9" s="3">
        <f>'2022'!M26</f>
        <v>8.2588746679546007E-2</v>
      </c>
      <c r="Z9" s="3">
        <f>'2022'!N26</f>
        <v>9.0381840381840384E-2</v>
      </c>
      <c r="AA9" s="82">
        <f>'2022'!O26</f>
        <v>8.8483794724116396E-2</v>
      </c>
      <c r="AB9" s="6" t="s">
        <v>29</v>
      </c>
      <c r="AC9" s="86"/>
      <c r="AD9" s="87"/>
    </row>
    <row r="10" spans="1:30" x14ac:dyDescent="0.25">
      <c r="A10" s="6" t="s">
        <v>30</v>
      </c>
      <c r="B10" s="8">
        <v>3.8386467143786601E-2</v>
      </c>
      <c r="C10" s="8">
        <v>8.1902779478388629E-2</v>
      </c>
      <c r="D10" s="8">
        <v>7.3451489128448746E-2</v>
      </c>
      <c r="E10" s="8">
        <v>8.8945450338404577E-2</v>
      </c>
      <c r="F10" s="8">
        <v>8.329812015818841E-2</v>
      </c>
      <c r="G10" s="8">
        <v>0.12840823364586701</v>
      </c>
      <c r="H10" s="3">
        <v>9.1300648729129005E-2</v>
      </c>
      <c r="I10" s="3">
        <v>9.4130949250591636E-2</v>
      </c>
      <c r="J10" s="3">
        <v>0.1141954528976125</v>
      </c>
      <c r="K10" s="3">
        <v>0.11075975359342916</v>
      </c>
      <c r="L10" s="2">
        <v>0.13154818133353285</v>
      </c>
      <c r="M10" s="3">
        <v>7.6509034986543628E-2</v>
      </c>
      <c r="N10" s="2">
        <v>4.2882625018148636E-2</v>
      </c>
      <c r="O10" s="3">
        <v>5.2772179222668782E-2</v>
      </c>
      <c r="P10" s="3">
        <v>5.6774407661581858E-2</v>
      </c>
      <c r="Q10" s="3">
        <v>0.11407796568859763</v>
      </c>
      <c r="R10" s="3">
        <v>9.8494641029784044E-2</v>
      </c>
      <c r="S10" s="3">
        <v>0.11935178451363257</v>
      </c>
      <c r="T10" s="3">
        <v>0.10929800806823099</v>
      </c>
      <c r="U10" s="3">
        <v>0.10968021210973432</v>
      </c>
      <c r="V10" s="8">
        <f>'2020'!L27</f>
        <v>0.1150917248665633</v>
      </c>
      <c r="W10" s="8">
        <v>0.13100000000000001</v>
      </c>
      <c r="X10" s="3">
        <f>'2022'!L27</f>
        <v>0.14422300146477873</v>
      </c>
      <c r="Y10" s="3">
        <f>'2022'!M27</f>
        <v>8.4740781172914031E-2</v>
      </c>
      <c r="Z10" s="3">
        <f>'2022'!N27</f>
        <v>6.706030794708516E-2</v>
      </c>
      <c r="AA10" s="82">
        <f>'2022'!O27</f>
        <v>6.5745117437983211E-2</v>
      </c>
      <c r="AB10" s="6" t="s">
        <v>30</v>
      </c>
      <c r="AC10" s="86"/>
      <c r="AD10" s="87"/>
    </row>
    <row r="11" spans="1:30" x14ac:dyDescent="0.25">
      <c r="A11" s="6" t="s">
        <v>31</v>
      </c>
      <c r="B11" s="8">
        <v>4.5009644923912268E-2</v>
      </c>
      <c r="C11" s="8">
        <v>6.2210982658959531E-2</v>
      </c>
      <c r="D11" s="8">
        <v>3.7824387321726174E-2</v>
      </c>
      <c r="E11" s="8">
        <v>7.0121007736560215E-2</v>
      </c>
      <c r="F11" s="8">
        <v>4.8364463188227444E-2</v>
      </c>
      <c r="G11" s="8">
        <v>6.7061420412739575E-2</v>
      </c>
      <c r="H11" s="3">
        <v>5.3282469836763664E-2</v>
      </c>
      <c r="I11" s="3">
        <v>5.1052848193135457E-2</v>
      </c>
      <c r="J11" s="3">
        <v>4.5790740676132993E-2</v>
      </c>
      <c r="K11" s="3">
        <v>9.3457943925233638E-3</v>
      </c>
      <c r="L11" s="2">
        <v>2.9802350809431848E-3</v>
      </c>
      <c r="M11" s="3">
        <v>2.4521454386322313E-2</v>
      </c>
      <c r="N11" s="2">
        <v>2.8040212213424256E-2</v>
      </c>
      <c r="O11" s="3">
        <v>2.6413735142273985E-2</v>
      </c>
      <c r="P11" s="3">
        <v>0</v>
      </c>
      <c r="Q11" s="3">
        <v>8.6532710637160698E-2</v>
      </c>
      <c r="R11" s="3">
        <v>0.10558908722514732</v>
      </c>
      <c r="S11" s="3">
        <v>8.387572971884856E-2</v>
      </c>
      <c r="T11" s="3">
        <v>9.4859517571596344E-2</v>
      </c>
      <c r="U11" s="3">
        <v>9.840711680268717E-2</v>
      </c>
      <c r="V11" s="8">
        <f>'2020'!L28</f>
        <v>0.1006510514106114</v>
      </c>
      <c r="W11" s="8">
        <v>0.108</v>
      </c>
      <c r="X11" s="3">
        <f>'2022'!L28</f>
        <v>0.12185540310494843</v>
      </c>
      <c r="Y11" s="3">
        <f>'2022'!M28</f>
        <v>0.12011052423826619</v>
      </c>
      <c r="Z11" s="3">
        <f>'2022'!N28</f>
        <v>0.11905366699659269</v>
      </c>
      <c r="AA11" s="82">
        <f>'2022'!O28</f>
        <v>0.11416840147781225</v>
      </c>
      <c r="AB11" s="6" t="s">
        <v>31</v>
      </c>
      <c r="AC11" s="86"/>
      <c r="AD11" s="87"/>
    </row>
    <row r="12" spans="1:30" x14ac:dyDescent="0.25">
      <c r="A12" s="6" t="s">
        <v>32</v>
      </c>
      <c r="B12" s="8">
        <v>1.5280699811759495E-2</v>
      </c>
      <c r="C12" s="8">
        <v>7.0787587105830441E-2</v>
      </c>
      <c r="D12" s="8">
        <v>7.4496845899669567E-2</v>
      </c>
      <c r="E12" s="8">
        <v>7.8718888674512835E-2</v>
      </c>
      <c r="F12" s="8">
        <v>6.8975918757226889E-2</v>
      </c>
      <c r="G12" s="8">
        <v>7.7386234601475201E-2</v>
      </c>
      <c r="H12" s="3">
        <v>8.4171835515736274E-2</v>
      </c>
      <c r="I12" s="3">
        <v>8.5641915828255644E-2</v>
      </c>
      <c r="J12" s="3">
        <v>8.4454955923457323E-2</v>
      </c>
      <c r="K12" s="3">
        <v>8.580183861082738E-2</v>
      </c>
      <c r="L12" s="2">
        <v>5.494983051502187E-2</v>
      </c>
      <c r="M12" s="3">
        <v>2.610595303113053E-2</v>
      </c>
      <c r="N12" s="2">
        <v>3.1486288229319488E-2</v>
      </c>
      <c r="O12" s="3">
        <v>6.3023829087921118E-2</v>
      </c>
      <c r="P12" s="3">
        <v>6.841677943166441E-2</v>
      </c>
      <c r="Q12" s="3">
        <v>0.10719863694448389</v>
      </c>
      <c r="R12" s="3">
        <v>5.9439528023598816E-2</v>
      </c>
      <c r="S12" s="3">
        <v>0.10289073983341498</v>
      </c>
      <c r="T12" s="3">
        <v>0.10896067222260485</v>
      </c>
      <c r="U12" s="3">
        <v>9.3715083798882673E-2</v>
      </c>
      <c r="V12" s="8">
        <f>'2020'!L19</f>
        <v>6.2017491766992394E-2</v>
      </c>
      <c r="W12" s="8">
        <v>7.0000000000000007E-2</v>
      </c>
      <c r="X12" s="3">
        <f>'2022'!L19</f>
        <v>8.2001056219693697E-2</v>
      </c>
      <c r="Y12" s="3">
        <f>'2022'!M19</f>
        <v>4.0105874906496343E-2</v>
      </c>
      <c r="Z12" s="3">
        <f>'2022'!N19</f>
        <v>3.9653929343907719E-2</v>
      </c>
      <c r="AA12" s="82">
        <f>'2022'!O19</f>
        <v>3.5247004831983758E-2</v>
      </c>
      <c r="AB12" s="6" t="s">
        <v>32</v>
      </c>
      <c r="AC12" s="86"/>
      <c r="AD12" s="87"/>
    </row>
    <row r="13" spans="1:30" x14ac:dyDescent="0.25">
      <c r="A13" s="6" t="s">
        <v>33</v>
      </c>
      <c r="B13" s="8">
        <v>5.3735940229309623E-2</v>
      </c>
      <c r="C13" s="8">
        <v>9.1753534936525952E-2</v>
      </c>
      <c r="D13" s="8">
        <v>6.786833462859436E-2</v>
      </c>
      <c r="E13" s="8">
        <v>8.2912134567951143E-2</v>
      </c>
      <c r="F13" s="8">
        <v>9.0735157118672929E-2</v>
      </c>
      <c r="G13" s="8">
        <v>8.8432353299987804E-2</v>
      </c>
      <c r="H13" s="3">
        <v>6.3845391476709618E-2</v>
      </c>
      <c r="I13" s="3">
        <v>4.9222240806671279E-2</v>
      </c>
      <c r="J13" s="3">
        <v>7.0543627889004284E-2</v>
      </c>
      <c r="K13" s="3">
        <v>3.0179756426228676E-2</v>
      </c>
      <c r="L13" s="2">
        <v>6.4061485169950194E-2</v>
      </c>
      <c r="M13" s="3">
        <v>3.9359917408697896E-2</v>
      </c>
      <c r="N13" s="2">
        <v>3.6305524753766874E-2</v>
      </c>
      <c r="O13" s="3">
        <v>6.7696556953113359E-4</v>
      </c>
      <c r="P13" s="3">
        <v>5.352122854561879E-2</v>
      </c>
      <c r="Q13" s="3">
        <v>8.3343839489941104E-2</v>
      </c>
      <c r="R13" s="3">
        <v>5.9282326724187193E-2</v>
      </c>
      <c r="S13" s="3">
        <v>6.6710275687778625E-2</v>
      </c>
      <c r="T13" s="3">
        <v>6.1786880619279921E-2</v>
      </c>
      <c r="U13" s="3">
        <v>5.9098577468602254E-2</v>
      </c>
      <c r="V13" s="8">
        <f>'2020'!L29</f>
        <v>5.9939642659482262E-2</v>
      </c>
      <c r="W13" s="8">
        <v>3.5999999999999997E-2</v>
      </c>
      <c r="X13" s="3">
        <f>'2022'!L29</f>
        <v>0.14093533146799994</v>
      </c>
      <c r="Y13" s="3">
        <f>'2022'!M29</f>
        <v>4.9641239080011272E-2</v>
      </c>
      <c r="Z13" s="3">
        <f>'2022'!N29</f>
        <v>3.6056708564747159E-2</v>
      </c>
      <c r="AA13" s="82">
        <f>'2022'!O29</f>
        <v>6.3410384716679161E-2</v>
      </c>
      <c r="AB13" s="6" t="s">
        <v>33</v>
      </c>
      <c r="AC13" s="86"/>
      <c r="AD13" s="87"/>
    </row>
    <row r="14" spans="1:30" x14ac:dyDescent="0.25">
      <c r="A14" s="6" t="s">
        <v>34</v>
      </c>
      <c r="B14" s="8">
        <v>8.5897818942336418E-2</v>
      </c>
      <c r="C14" s="8">
        <v>8.8996228412624889E-2</v>
      </c>
      <c r="D14" s="8">
        <v>8.8635259834871291E-2</v>
      </c>
      <c r="E14" s="8">
        <v>9.001720650828629E-2</v>
      </c>
      <c r="F14" s="8">
        <v>8.8517362800950447E-2</v>
      </c>
      <c r="G14" s="8">
        <v>9.1781405251951748E-2</v>
      </c>
      <c r="H14" s="3">
        <v>9.6217397241567665E-2</v>
      </c>
      <c r="I14" s="3">
        <v>9.5143345570719948E-2</v>
      </c>
      <c r="J14" s="3">
        <v>0.10131487889273356</v>
      </c>
      <c r="K14" s="3">
        <v>0.1022798697217302</v>
      </c>
      <c r="L14" s="2">
        <v>0.11353067573201629</v>
      </c>
      <c r="M14" s="3">
        <v>0.10402653067609423</v>
      </c>
      <c r="N14" s="2">
        <v>9.966374844748721E-2</v>
      </c>
      <c r="O14" s="3">
        <v>0.10755239224990115</v>
      </c>
      <c r="P14" s="3">
        <v>0.13286377220778833</v>
      </c>
      <c r="Q14" s="3">
        <v>0.11934957510743481</v>
      </c>
      <c r="R14" s="3">
        <v>9.8984511231921229E-2</v>
      </c>
      <c r="S14" s="3">
        <v>0.10218899585865648</v>
      </c>
      <c r="T14" s="3">
        <v>0.11230775677827598</v>
      </c>
      <c r="U14" s="3">
        <v>9.2925375957627926E-2</v>
      </c>
      <c r="V14" s="8">
        <f>'2020'!L31</f>
        <v>8.459149299528014E-2</v>
      </c>
      <c r="W14" s="8">
        <v>8.5000000000000006E-2</v>
      </c>
      <c r="X14" s="3">
        <f>'2022'!L31</f>
        <v>7.8244338458459781E-2</v>
      </c>
      <c r="Y14" s="3">
        <f>'2022'!M31</f>
        <v>6.114852889046437E-2</v>
      </c>
      <c r="Z14" s="3">
        <f>'2022'!N31</f>
        <v>6.0555042632922398E-2</v>
      </c>
      <c r="AA14" s="82">
        <f>'2022'!O31</f>
        <v>5.1836003409347881E-2</v>
      </c>
      <c r="AB14" s="6" t="s">
        <v>34</v>
      </c>
      <c r="AC14" s="86"/>
      <c r="AD14" s="87"/>
    </row>
    <row r="15" spans="1:30" x14ac:dyDescent="0.25">
      <c r="A15" s="6" t="s">
        <v>35</v>
      </c>
      <c r="B15" s="8">
        <v>0.25592324260818483</v>
      </c>
      <c r="C15" s="8">
        <v>4.0550618358088375E-2</v>
      </c>
      <c r="D15" s="8">
        <v>5.4708769009346438E-2</v>
      </c>
      <c r="E15" s="8">
        <v>5.5265731985653731E-2</v>
      </c>
      <c r="F15" s="8">
        <v>7.7559462254395042E-2</v>
      </c>
      <c r="G15" s="8">
        <v>4.5918771277016865E-2</v>
      </c>
      <c r="H15" s="3">
        <v>4.3259042747533796E-2</v>
      </c>
      <c r="I15" s="3">
        <v>4.7270509301616352E-2</v>
      </c>
      <c r="J15" s="3">
        <v>7.1265243902439018E-2</v>
      </c>
      <c r="K15" s="3">
        <v>8.5949764521193101E-2</v>
      </c>
      <c r="L15" s="2">
        <v>7.4097178900672356E-2</v>
      </c>
      <c r="M15" s="3">
        <v>3.0279503105590064E-2</v>
      </c>
      <c r="N15" s="2">
        <v>6.7700987306064881E-3</v>
      </c>
      <c r="O15" s="3">
        <v>1.4822657490735837E-3</v>
      </c>
      <c r="P15" s="3">
        <v>2.9862425848794651E-2</v>
      </c>
      <c r="Q15" s="3">
        <v>5.3661528168817772E-2</v>
      </c>
      <c r="R15" s="3">
        <v>3.6933490288404945E-2</v>
      </c>
      <c r="S15" s="3">
        <v>2.5550078153180233E-2</v>
      </c>
      <c r="T15" s="3">
        <v>4.7078931013051585E-2</v>
      </c>
      <c r="U15" s="3">
        <v>5.3474114441416885E-2</v>
      </c>
      <c r="V15" s="8">
        <f>'2020'!L24</f>
        <v>3.6648313833448035E-2</v>
      </c>
      <c r="W15" s="8">
        <v>3.9E-2</v>
      </c>
      <c r="X15" s="3">
        <f>'2022'!L24</f>
        <v>8.7549148099606816E-2</v>
      </c>
      <c r="Y15" s="3">
        <f>'2022'!M24</f>
        <v>4.1843370087644903E-2</v>
      </c>
      <c r="Z15" s="3">
        <f>'2022'!N24</f>
        <v>4.2684600603897886E-2</v>
      </c>
      <c r="AA15" s="82">
        <f>'2022'!O24</f>
        <v>5.3342245989304808E-2</v>
      </c>
      <c r="AB15" s="6" t="s">
        <v>35</v>
      </c>
      <c r="AC15" s="86"/>
      <c r="AD15" s="87"/>
    </row>
    <row r="16" spans="1:30" x14ac:dyDescent="0.25">
      <c r="A16" s="6" t="s">
        <v>36</v>
      </c>
      <c r="B16" s="8">
        <v>2.6797677534613666E-3</v>
      </c>
      <c r="C16" s="8">
        <v>8.2266910420475316E-3</v>
      </c>
      <c r="D16" s="8">
        <v>1.2043452777621658E-3</v>
      </c>
      <c r="E16" s="8">
        <v>4.9515164018980812E-3</v>
      </c>
      <c r="F16" s="8">
        <v>4.7534918358777718E-3</v>
      </c>
      <c r="G16" s="8">
        <v>7.1138934338763598E-3</v>
      </c>
      <c r="H16" s="3">
        <v>9.1861106007716329E-3</v>
      </c>
      <c r="I16" s="3">
        <v>2.432340397930889E-3</v>
      </c>
      <c r="J16" s="3">
        <v>2.7033602768240924E-3</v>
      </c>
      <c r="K16" s="3">
        <v>2.8812078023107285E-3</v>
      </c>
      <c r="L16" s="2">
        <v>3.3940491005769883E-3</v>
      </c>
      <c r="M16" s="3">
        <v>0</v>
      </c>
      <c r="N16" s="2">
        <v>0</v>
      </c>
      <c r="O16" s="3">
        <v>0</v>
      </c>
      <c r="P16" s="3">
        <v>0</v>
      </c>
      <c r="Q16" s="3">
        <v>1.0903233800024781E-2</v>
      </c>
      <c r="R16" s="3">
        <v>4.5574258559487005E-2</v>
      </c>
      <c r="S16" s="3">
        <v>3.0653093903694386E-2</v>
      </c>
      <c r="T16" s="3">
        <v>2.496016994158258E-2</v>
      </c>
      <c r="U16" s="3">
        <v>2.6574677398747922E-2</v>
      </c>
      <c r="V16" s="8">
        <f>'2020'!L13</f>
        <v>5.8151218286862594E-2</v>
      </c>
      <c r="W16" s="8">
        <v>5.6000000000000001E-2</v>
      </c>
      <c r="X16" s="3">
        <f>'2022'!L13</f>
        <v>4.1866144632023733E-2</v>
      </c>
      <c r="Y16" s="3">
        <f>'2022'!M13</f>
        <v>1.9169458008797772E-2</v>
      </c>
      <c r="Z16" s="3">
        <f>'2022'!N13</f>
        <v>2.0642546164239602E-2</v>
      </c>
      <c r="AA16" s="82">
        <f>'2022'!O13</f>
        <v>7.3246985261277353E-3</v>
      </c>
      <c r="AB16" s="6" t="s">
        <v>36</v>
      </c>
      <c r="AC16" s="86"/>
      <c r="AD16" s="87"/>
    </row>
    <row r="17" spans="1:30" x14ac:dyDescent="0.25">
      <c r="A17" s="6" t="s">
        <v>37</v>
      </c>
      <c r="B17" s="8">
        <v>2.4211772301732486E-2</v>
      </c>
      <c r="C17" s="8">
        <v>3.0529500338449214E-2</v>
      </c>
      <c r="D17" s="8">
        <v>3.7017756955289492E-2</v>
      </c>
      <c r="E17" s="8">
        <v>2.2161387042106635E-2</v>
      </c>
      <c r="F17" s="8">
        <v>1.8639470214732761E-2</v>
      </c>
      <c r="G17" s="8">
        <v>2.0727040816326533E-2</v>
      </c>
      <c r="H17" s="3">
        <v>2.6611601494903082E-2</v>
      </c>
      <c r="I17" s="3">
        <v>1.7719138032085271E-2</v>
      </c>
      <c r="J17" s="3">
        <v>3.5148245181707352E-2</v>
      </c>
      <c r="K17" s="3">
        <v>2.714254132789664E-2</v>
      </c>
      <c r="L17" s="2">
        <v>1.5101300650325163E-2</v>
      </c>
      <c r="M17" s="3">
        <v>0</v>
      </c>
      <c r="N17" s="2">
        <v>6.0523844307628092E-3</v>
      </c>
      <c r="O17" s="3">
        <v>1.0590883014871363E-2</v>
      </c>
      <c r="P17" s="3">
        <v>1.1949865632847261E-2</v>
      </c>
      <c r="Q17" s="3">
        <v>1.0097028292426537E-2</v>
      </c>
      <c r="R17" s="3">
        <v>1.2046939036885246E-2</v>
      </c>
      <c r="S17" s="3">
        <v>1.7983399938518288E-2</v>
      </c>
      <c r="T17" s="3">
        <v>8.498650445785693E-3</v>
      </c>
      <c r="U17" s="3">
        <v>9.3536619586568146E-3</v>
      </c>
      <c r="V17" s="8">
        <f>'2020'!L14</f>
        <v>7.3072114057450913E-3</v>
      </c>
      <c r="W17" s="8">
        <v>2.3E-2</v>
      </c>
      <c r="X17" s="3">
        <f>'2022'!L14</f>
        <v>4.9588286541325917E-2</v>
      </c>
      <c r="Y17" s="3">
        <f>'2022'!M14</f>
        <v>2.2312766783081101E-2</v>
      </c>
      <c r="Z17" s="3">
        <f>'2022'!N14</f>
        <v>1.9758064516129031E-2</v>
      </c>
      <c r="AA17" s="82">
        <f>'2022'!O14</f>
        <v>9.536124131242928E-3</v>
      </c>
      <c r="AB17" s="6" t="s">
        <v>37</v>
      </c>
      <c r="AC17" s="86"/>
      <c r="AD17" s="87"/>
    </row>
    <row r="18" spans="1:30" x14ac:dyDescent="0.25">
      <c r="A18" s="6" t="s">
        <v>38</v>
      </c>
      <c r="B18" s="8">
        <v>0.1615702479338843</v>
      </c>
      <c r="C18" s="8">
        <v>9.8855359001040588E-2</v>
      </c>
      <c r="D18" s="8">
        <v>0.15272852076421461</v>
      </c>
      <c r="E18" s="8">
        <v>0.19870332572937929</v>
      </c>
      <c r="F18" s="8">
        <v>0.16319869441044471</v>
      </c>
      <c r="G18" s="8">
        <v>0.18502140636912792</v>
      </c>
      <c r="H18" s="3">
        <v>0.16960941680042804</v>
      </c>
      <c r="I18" s="3">
        <v>0.1716772361822379</v>
      </c>
      <c r="J18" s="3">
        <v>0.14295402142954022</v>
      </c>
      <c r="K18" s="3">
        <v>0.10903570613858804</v>
      </c>
      <c r="L18" s="2">
        <v>0.12754327178053132</v>
      </c>
      <c r="M18" s="3">
        <v>0.110706030189733</v>
      </c>
      <c r="N18" s="2">
        <v>0.10980007840062721</v>
      </c>
      <c r="O18" s="3">
        <v>7.451712114863103E-2</v>
      </c>
      <c r="P18" s="3">
        <v>9.288956873581368E-2</v>
      </c>
      <c r="Q18" s="3">
        <v>9.788912085363026E-2</v>
      </c>
      <c r="R18" s="3">
        <v>0.10292137992003376</v>
      </c>
      <c r="S18" s="3">
        <v>9.8007679781266954E-2</v>
      </c>
      <c r="T18" s="3">
        <v>0.10588346335980263</v>
      </c>
      <c r="U18" s="3">
        <v>9.9028156570506676E-2</v>
      </c>
      <c r="V18" s="8">
        <f>'2020'!L30</f>
        <v>8.3895116780933102E-2</v>
      </c>
      <c r="W18" s="8">
        <v>7.5999999999999998E-2</v>
      </c>
      <c r="X18" s="3">
        <f>'2022'!L30</f>
        <v>8.4642330896049375E-2</v>
      </c>
      <c r="Y18" s="3">
        <f>'2022'!M30</f>
        <v>6.3325767265790783E-2</v>
      </c>
      <c r="Z18" s="3">
        <f>'2022'!N30</f>
        <v>5.5963599084359682E-2</v>
      </c>
      <c r="AA18" s="82">
        <f>'2022'!O30</f>
        <v>5.4461136254655575E-2</v>
      </c>
      <c r="AB18" s="6" t="s">
        <v>38</v>
      </c>
      <c r="AC18" s="86"/>
      <c r="AD18" s="87"/>
    </row>
    <row r="19" spans="1:30" x14ac:dyDescent="0.25">
      <c r="A19" s="6" t="s">
        <v>39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">
        <v>0</v>
      </c>
      <c r="I19" s="3">
        <v>0</v>
      </c>
      <c r="J19" s="3">
        <v>0</v>
      </c>
      <c r="K19" s="3">
        <v>0</v>
      </c>
      <c r="L19" s="2">
        <v>0</v>
      </c>
      <c r="M19" s="3">
        <v>0</v>
      </c>
      <c r="N19" s="2">
        <v>0</v>
      </c>
      <c r="O19" s="3">
        <v>0</v>
      </c>
      <c r="P19" s="3">
        <v>0</v>
      </c>
      <c r="Q19" s="3">
        <v>6.4516129032258064E-3</v>
      </c>
      <c r="R19" s="3">
        <v>6.8399452804377573E-3</v>
      </c>
      <c r="S19" s="3">
        <v>7.477753682793689E-3</v>
      </c>
      <c r="T19" s="3">
        <v>4.1927123037048326E-2</v>
      </c>
      <c r="U19" s="3">
        <v>4.8811544991511038E-2</v>
      </c>
      <c r="V19" s="8">
        <f>'2020'!L16</f>
        <v>0</v>
      </c>
      <c r="W19" s="8">
        <v>0</v>
      </c>
      <c r="X19" s="3">
        <f>'2022'!L16</f>
        <v>5.6113224016459885E-2</v>
      </c>
      <c r="Y19" s="3">
        <f>'2022'!M16</f>
        <v>2.824418325737587E-2</v>
      </c>
      <c r="Z19" s="3">
        <f>'2022'!N16</f>
        <v>3.3354443740764197E-2</v>
      </c>
      <c r="AA19" s="82">
        <f>'2022'!O16</f>
        <v>1.098330537582874E-2</v>
      </c>
      <c r="AB19" s="6" t="s">
        <v>39</v>
      </c>
      <c r="AC19" s="86"/>
      <c r="AD19" s="87"/>
    </row>
    <row r="20" spans="1:30" x14ac:dyDescent="0.25">
      <c r="A20" s="6" t="s">
        <v>40</v>
      </c>
      <c r="B20" s="8">
        <v>7.5724479394204167E-2</v>
      </c>
      <c r="C20" s="8">
        <v>6.473888649115235E-2</v>
      </c>
      <c r="D20" s="8">
        <v>3.4658511722731905E-2</v>
      </c>
      <c r="E20" s="8">
        <v>4.0730492529053676E-2</v>
      </c>
      <c r="F20" s="8">
        <v>5.7128725114381107E-2</v>
      </c>
      <c r="G20" s="8">
        <v>4.726694915254237E-2</v>
      </c>
      <c r="H20" s="3">
        <v>4.1880412032667132E-2</v>
      </c>
      <c r="I20" s="3">
        <v>6.0391857182279393E-2</v>
      </c>
      <c r="J20" s="3">
        <v>8.2506361323155211E-2</v>
      </c>
      <c r="K20" s="3">
        <v>6.5007618080243773E-2</v>
      </c>
      <c r="L20" s="2">
        <v>5.1528244519123058E-2</v>
      </c>
      <c r="M20" s="3">
        <v>5.6594893516884341E-2</v>
      </c>
      <c r="N20" s="2">
        <v>2.7125279642058162E-2</v>
      </c>
      <c r="O20" s="3">
        <v>1.5521834819877216E-2</v>
      </c>
      <c r="P20" s="3">
        <v>1.3504703362205456E-2</v>
      </c>
      <c r="Q20" s="3">
        <v>3.2294617563739379E-2</v>
      </c>
      <c r="R20" s="3">
        <v>5.9346309217774514E-2</v>
      </c>
      <c r="S20" s="3">
        <v>3.6798141903709197E-2</v>
      </c>
      <c r="T20" s="3">
        <v>3.5344063498760903E-2</v>
      </c>
      <c r="U20" s="3">
        <v>4.0678207594215289E-2</v>
      </c>
      <c r="V20" s="8">
        <f>'2020'!L17</f>
        <v>4.9337629788757616E-2</v>
      </c>
      <c r="W20" s="8">
        <v>7.2999999999999995E-2</v>
      </c>
      <c r="X20" s="3">
        <f>'2022'!L17</f>
        <v>0.1314359979287027</v>
      </c>
      <c r="Y20" s="3">
        <f>'2022'!M17</f>
        <v>6.8201151480034028E-2</v>
      </c>
      <c r="Z20" s="3">
        <f>'2022'!N17</f>
        <v>5.0472146987775419E-2</v>
      </c>
      <c r="AA20" s="82">
        <f>'2022'!O17</f>
        <v>4.5302756466265304E-2</v>
      </c>
      <c r="AB20" s="6" t="s">
        <v>40</v>
      </c>
      <c r="AC20" s="86"/>
      <c r="AD20" s="87"/>
    </row>
    <row r="21" spans="1:30" x14ac:dyDescent="0.25">
      <c r="A21" s="6" t="s">
        <v>41</v>
      </c>
      <c r="B21" s="8">
        <v>3.1971741690064302E-2</v>
      </c>
      <c r="C21" s="8">
        <v>5.5081890363599076E-2</v>
      </c>
      <c r="D21" s="8">
        <v>4.393298471172101E-2</v>
      </c>
      <c r="E21" s="8">
        <v>8.0739718110893505E-2</v>
      </c>
      <c r="F21" s="8">
        <v>7.8192986946506268E-2</v>
      </c>
      <c r="G21" s="8">
        <v>9.0909667315508147E-2</v>
      </c>
      <c r="H21" s="3">
        <v>8.480255025697743E-2</v>
      </c>
      <c r="I21" s="3">
        <v>6.624413755626174E-2</v>
      </c>
      <c r="J21" s="3">
        <v>6.8472891833535443E-2</v>
      </c>
      <c r="K21" s="3">
        <v>6.1685070337316593E-2</v>
      </c>
      <c r="L21" s="2">
        <v>5.0044969805987417E-2</v>
      </c>
      <c r="M21" s="3">
        <v>2.473950896317632E-2</v>
      </c>
      <c r="N21" s="2">
        <v>1.8041886433639177E-2</v>
      </c>
      <c r="O21" s="3">
        <v>1.9602118697084708E-2</v>
      </c>
      <c r="P21" s="3">
        <v>1.2852749990268968E-2</v>
      </c>
      <c r="Q21" s="3">
        <v>1.4328382305456893E-2</v>
      </c>
      <c r="R21" s="3">
        <v>2.2814463479042368E-2</v>
      </c>
      <c r="S21" s="3">
        <v>4.0966857221639563E-2</v>
      </c>
      <c r="T21" s="3">
        <v>4.6007942069609904E-2</v>
      </c>
      <c r="U21" s="3">
        <v>4.5386890918900816E-2</v>
      </c>
      <c r="V21" s="8">
        <f>'2020'!L18</f>
        <v>3.5417080347311225E-2</v>
      </c>
      <c r="W21" s="8">
        <v>4.3999999999999997E-2</v>
      </c>
      <c r="X21" s="3">
        <f>'2022'!L18</f>
        <v>7.2090588028695751E-2</v>
      </c>
      <c r="Y21" s="3">
        <f>'2022'!M18</f>
        <v>3.3623158145916605E-2</v>
      </c>
      <c r="Z21" s="3">
        <f>'2022'!N18</f>
        <v>3.0398527888258607E-2</v>
      </c>
      <c r="AA21" s="82">
        <f>'2022'!O18</f>
        <v>3.1187015262336998E-2</v>
      </c>
      <c r="AB21" s="6" t="s">
        <v>41</v>
      </c>
      <c r="AC21" s="86"/>
      <c r="AD21" s="87"/>
    </row>
    <row r="22" spans="1:30" x14ac:dyDescent="0.25">
      <c r="A22" s="6" t="s">
        <v>42</v>
      </c>
      <c r="B22" s="8">
        <v>0</v>
      </c>
      <c r="C22" s="8">
        <v>1.3193844429395418E-2</v>
      </c>
      <c r="D22" s="8">
        <v>1.4693152307622215E-2</v>
      </c>
      <c r="E22" s="8">
        <v>5.121625118606055E-3</v>
      </c>
      <c r="F22" s="8">
        <v>1.5370325320122962E-2</v>
      </c>
      <c r="G22" s="8">
        <v>1.0428338455052753E-2</v>
      </c>
      <c r="H22" s="3">
        <v>1.8517530284433537E-2</v>
      </c>
      <c r="I22" s="3">
        <v>1.8036050693611923E-2</v>
      </c>
      <c r="J22" s="3">
        <v>1.1893385408010635E-2</v>
      </c>
      <c r="K22" s="3">
        <v>1.0793787857623588E-2</v>
      </c>
      <c r="L22" s="2">
        <v>1.2557305162447678E-2</v>
      </c>
      <c r="M22" s="3">
        <v>3.4329777120523926E-3</v>
      </c>
      <c r="N22" s="2">
        <v>5.0759400441905368E-3</v>
      </c>
      <c r="O22" s="3">
        <v>6.1356297093649089E-3</v>
      </c>
      <c r="P22" s="3">
        <v>1.7969490372417688E-2</v>
      </c>
      <c r="Q22" s="3">
        <v>3.5984636611104896E-2</v>
      </c>
      <c r="R22" s="3">
        <v>4.8021146048870332E-2</v>
      </c>
      <c r="S22" s="3">
        <v>3.6931286859593786E-2</v>
      </c>
      <c r="T22" s="3">
        <v>4.6258533530670269E-2</v>
      </c>
      <c r="U22" s="3">
        <v>4.0952992517069207E-2</v>
      </c>
      <c r="V22" s="8">
        <f>'2020'!L20</f>
        <v>4.0140836119126E-2</v>
      </c>
      <c r="W22" s="8">
        <v>3.3000000000000002E-2</v>
      </c>
      <c r="X22" s="3">
        <f>'2022'!L20</f>
        <v>5.4753608760577402E-2</v>
      </c>
      <c r="Y22" s="3">
        <f>'2022'!M20</f>
        <v>1.8512916691874888E-2</v>
      </c>
      <c r="Z22" s="3">
        <f>'2022'!N20</f>
        <v>1.5541610462729458E-2</v>
      </c>
      <c r="AA22" s="82">
        <f>'2022'!O20</f>
        <v>1.4198218262806235E-2</v>
      </c>
      <c r="AB22" s="6" t="s">
        <v>42</v>
      </c>
      <c r="AC22" s="86"/>
      <c r="AD22" s="87"/>
    </row>
    <row r="23" spans="1:30" x14ac:dyDescent="0.25">
      <c r="A23" s="6" t="s">
        <v>43</v>
      </c>
      <c r="B23" s="8">
        <v>2.5267755017157119E-2</v>
      </c>
      <c r="C23" s="8">
        <v>4.1071918748284378E-2</v>
      </c>
      <c r="D23" s="8">
        <v>5.1599944590663527E-2</v>
      </c>
      <c r="E23" s="8">
        <v>2.9462041226747112E-2</v>
      </c>
      <c r="F23" s="8">
        <v>9.7413175213396739E-3</v>
      </c>
      <c r="G23" s="8">
        <v>3.9284855287420831E-2</v>
      </c>
      <c r="H23" s="3">
        <v>3.4802715265641902E-2</v>
      </c>
      <c r="I23" s="3">
        <v>2.4147743704234965E-2</v>
      </c>
      <c r="J23" s="3">
        <v>4.671451914098973E-2</v>
      </c>
      <c r="K23" s="3">
        <v>5.0734355044699878E-2</v>
      </c>
      <c r="L23" s="2">
        <v>4.8626945243998916E-2</v>
      </c>
      <c r="M23" s="3">
        <v>2.905536586998728E-2</v>
      </c>
      <c r="N23" s="2">
        <v>2.8386564749912777E-2</v>
      </c>
      <c r="O23" s="3">
        <v>2.2532358618943638E-2</v>
      </c>
      <c r="P23" s="3">
        <v>3.745578575037898E-2</v>
      </c>
      <c r="Q23" s="3">
        <v>4.6125608490942466E-2</v>
      </c>
      <c r="R23" s="3">
        <v>2.5500151561079116E-2</v>
      </c>
      <c r="S23" s="3">
        <v>3.3074397373268193E-2</v>
      </c>
      <c r="T23" s="3">
        <v>5.2571004269537772E-2</v>
      </c>
      <c r="U23" s="3">
        <v>4.382856503413033E-2</v>
      </c>
      <c r="V23" s="8">
        <f>'2020'!L22</f>
        <v>3.4990777918617981E-2</v>
      </c>
      <c r="W23" s="8">
        <v>3.6999999999999998E-2</v>
      </c>
      <c r="X23" s="3">
        <f>'2022'!L22</f>
        <v>5.9993114133241515E-2</v>
      </c>
      <c r="Y23" s="3">
        <f>'2022'!M22</f>
        <v>2.9127918278787728E-2</v>
      </c>
      <c r="Z23" s="3">
        <f>'2022'!N22</f>
        <v>3.125E-2</v>
      </c>
      <c r="AA23" s="82">
        <f>'2022'!O22</f>
        <v>2.6424220709423147E-2</v>
      </c>
      <c r="AB23" s="6" t="s">
        <v>43</v>
      </c>
      <c r="AC23" s="86"/>
      <c r="AD23" s="87"/>
    </row>
    <row r="24" spans="1:30" x14ac:dyDescent="0.25">
      <c r="A24" s="6" t="s">
        <v>44</v>
      </c>
      <c r="B24" s="8">
        <v>7.4704182343639236E-2</v>
      </c>
      <c r="C24" s="8">
        <v>6.5381832533052686E-2</v>
      </c>
      <c r="D24" s="8">
        <v>6.4332154670925054E-2</v>
      </c>
      <c r="E24" s="8">
        <v>7.5742788982867043E-2</v>
      </c>
      <c r="F24" s="8">
        <v>8.1440668135947095E-2</v>
      </c>
      <c r="G24" s="8">
        <v>3.4907463724042055E-2</v>
      </c>
      <c r="H24" s="3">
        <v>3.1760770699897647E-2</v>
      </c>
      <c r="I24" s="3">
        <v>3.4922335297268348E-2</v>
      </c>
      <c r="J24" s="3">
        <v>3.0855226383454445E-2</v>
      </c>
      <c r="K24" s="3">
        <v>2.3726027397260274E-2</v>
      </c>
      <c r="L24" s="2">
        <v>2.3568947629572824E-2</v>
      </c>
      <c r="M24" s="3">
        <v>4.8767728435247619E-2</v>
      </c>
      <c r="N24" s="2">
        <v>2.8220809310846487E-2</v>
      </c>
      <c r="O24" s="3">
        <v>3.914256433614211E-3</v>
      </c>
      <c r="P24" s="3">
        <v>1.6291248846966404E-2</v>
      </c>
      <c r="Q24" s="3">
        <v>2.6992906515264595E-2</v>
      </c>
      <c r="R24" s="3">
        <v>2.4645509790681971E-2</v>
      </c>
      <c r="S24" s="3">
        <v>7.3982398239823971E-2</v>
      </c>
      <c r="T24" s="3">
        <v>7.6768584151928165E-2</v>
      </c>
      <c r="U24" s="3">
        <v>3.7993252163708371E-2</v>
      </c>
      <c r="V24" s="8">
        <f>'2020'!L23</f>
        <v>3.0793519848663714E-2</v>
      </c>
      <c r="W24" s="8">
        <v>0.04</v>
      </c>
      <c r="X24" s="3">
        <f>'2022'!L23</f>
        <v>0.16024694275417972</v>
      </c>
      <c r="Y24" s="3">
        <f>'2022'!M23</f>
        <v>9.5502113798600047E-2</v>
      </c>
      <c r="Z24" s="3">
        <f>'2022'!N23</f>
        <v>8.4964881182444593E-2</v>
      </c>
      <c r="AA24" s="82">
        <f>'2022'!O23</f>
        <v>5.6773853452820246E-2</v>
      </c>
      <c r="AB24" s="6" t="s">
        <v>44</v>
      </c>
      <c r="AC24" s="86"/>
      <c r="AD24" s="87"/>
    </row>
    <row r="25" spans="1:30" x14ac:dyDescent="0.25">
      <c r="A25" s="56" t="s">
        <v>45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f>'2020'!L25</f>
        <v>0</v>
      </c>
      <c r="W25" s="57">
        <v>0</v>
      </c>
      <c r="X25" s="57">
        <f>'2022'!L25</f>
        <v>0</v>
      </c>
      <c r="Y25" s="57">
        <f>'2022'!M25</f>
        <v>0</v>
      </c>
      <c r="Z25" s="57">
        <f>'2022'!N25</f>
        <v>0</v>
      </c>
      <c r="AA25" s="84">
        <f>'2022'!O25</f>
        <v>0</v>
      </c>
      <c r="AB25" s="6" t="s">
        <v>45</v>
      </c>
      <c r="AC25" s="86"/>
      <c r="AD25" s="87"/>
    </row>
    <row r="26" spans="1:30" x14ac:dyDescent="0.25">
      <c r="A26" s="6" t="s">
        <v>46</v>
      </c>
      <c r="B26" s="8">
        <v>0</v>
      </c>
      <c r="C26" s="8">
        <v>4.1848523748395379E-2</v>
      </c>
      <c r="D26" s="8">
        <v>4.9364021804966692E-2</v>
      </c>
      <c r="E26" s="8">
        <v>1.368647826637942E-2</v>
      </c>
      <c r="F26" s="8">
        <v>1.2636695018226002E-2</v>
      </c>
      <c r="G26" s="8">
        <v>0.10534486582390774</v>
      </c>
      <c r="H26" s="3">
        <v>6.6426096479416885E-2</v>
      </c>
      <c r="I26" s="3">
        <v>7.7089217477986374E-2</v>
      </c>
      <c r="J26" s="3">
        <v>4.3728056176188954E-2</v>
      </c>
      <c r="K26" s="3">
        <v>3.457069991499008E-2</v>
      </c>
      <c r="L26" s="2">
        <v>1.6359331276458347E-2</v>
      </c>
      <c r="M26" s="3">
        <v>3.4205088006841015E-3</v>
      </c>
      <c r="N26" s="2">
        <v>2.193705641981504E-2</v>
      </c>
      <c r="O26" s="3">
        <v>2.0541745003829819E-2</v>
      </c>
      <c r="P26" s="3">
        <v>1.9516059340342794E-2</v>
      </c>
      <c r="Q26" s="3">
        <v>1.7580238009376126E-2</v>
      </c>
      <c r="R26" s="3">
        <v>1.7597689739193217E-2</v>
      </c>
      <c r="S26" s="3">
        <v>4.738025246411897E-2</v>
      </c>
      <c r="T26" s="3">
        <v>1.6845196959225987E-2</v>
      </c>
      <c r="U26" s="3">
        <v>1.7117275280898875E-2</v>
      </c>
      <c r="V26" s="8">
        <f>'2020'!L32</f>
        <v>1.6099690740403856E-2</v>
      </c>
      <c r="W26" s="8">
        <v>8.5000000000000006E-2</v>
      </c>
      <c r="X26" s="3">
        <f>'2022'!L32</f>
        <v>1.8573955640223162E-2</v>
      </c>
      <c r="Y26" s="3">
        <f>'2022'!M32</f>
        <v>2.001516300227445E-2</v>
      </c>
      <c r="Z26" s="3">
        <f>'2022'!N32</f>
        <v>1.737691352916839E-2</v>
      </c>
      <c r="AA26" s="82">
        <f>'2022'!O32</f>
        <v>1.7718120805369126E-2</v>
      </c>
      <c r="AB26" s="6" t="s">
        <v>46</v>
      </c>
      <c r="AC26" s="86"/>
      <c r="AD26" s="87"/>
    </row>
    <row r="27" spans="1:30" x14ac:dyDescent="0.25">
      <c r="A27" s="6" t="s">
        <v>47</v>
      </c>
      <c r="B27" s="8">
        <v>0.10133197836896163</v>
      </c>
      <c r="C27" s="8">
        <v>0.15342826373100396</v>
      </c>
      <c r="D27" s="8">
        <v>0.15992319297764365</v>
      </c>
      <c r="E27" s="8">
        <v>0.15472108388391737</v>
      </c>
      <c r="F27" s="8">
        <v>0.15417777623878942</v>
      </c>
      <c r="G27" s="8">
        <v>0.15937564529178189</v>
      </c>
      <c r="H27" s="3">
        <v>0.16469422043010754</v>
      </c>
      <c r="I27" s="3">
        <v>0.1722719707057257</v>
      </c>
      <c r="J27" s="3">
        <v>0.19083548030916453</v>
      </c>
      <c r="K27" s="3">
        <v>0.1778753498349282</v>
      </c>
      <c r="L27" s="2">
        <v>0.15176783677607397</v>
      </c>
      <c r="M27" s="3">
        <v>0.13169522987995416</v>
      </c>
      <c r="N27" s="2">
        <v>0.13311155774250932</v>
      </c>
      <c r="O27" s="3">
        <v>0.11836286013753612</v>
      </c>
      <c r="P27" s="3">
        <v>9.5830138290277381E-2</v>
      </c>
      <c r="Q27" s="3">
        <v>0.14205234024434182</v>
      </c>
      <c r="R27" s="3">
        <v>0.11177644710578842</v>
      </c>
      <c r="S27" s="3">
        <v>0.11457714744821323</v>
      </c>
      <c r="T27" s="3">
        <v>0.12034096031879858</v>
      </c>
      <c r="U27" s="3">
        <v>0.10107199612142106</v>
      </c>
      <c r="V27" s="8">
        <f>'2020'!L33</f>
        <v>0.10714651551883089</v>
      </c>
      <c r="W27" s="8">
        <v>0.11700000000000001</v>
      </c>
      <c r="X27" s="3">
        <f>'2022'!L33</f>
        <v>0.13899564857533867</v>
      </c>
      <c r="Y27" s="3">
        <f>'2022'!M33</f>
        <v>8.7332453642614077E-2</v>
      </c>
      <c r="Z27" s="3">
        <f>'2022'!N33</f>
        <v>8.9730922656423129E-2</v>
      </c>
      <c r="AA27" s="82">
        <f>'2022'!O33</f>
        <v>9.526728251827854E-2</v>
      </c>
      <c r="AB27" s="6" t="s">
        <v>47</v>
      </c>
      <c r="AC27" s="86"/>
      <c r="AD27" s="87"/>
    </row>
    <row r="28" spans="1:30" x14ac:dyDescent="0.25">
      <c r="A28" s="6" t="s">
        <v>48</v>
      </c>
      <c r="B28" s="8">
        <v>5.1028273671877407E-2</v>
      </c>
      <c r="C28" s="8">
        <v>0.12817917370965842</v>
      </c>
      <c r="D28" s="8">
        <v>0.12852975671367997</v>
      </c>
      <c r="E28" s="8">
        <v>6.5402514659951422E-2</v>
      </c>
      <c r="F28" s="8">
        <v>5.4003221571493745E-2</v>
      </c>
      <c r="G28" s="8">
        <v>6.1553949265832894E-2</v>
      </c>
      <c r="H28" s="3">
        <v>7.0706460274019917E-2</v>
      </c>
      <c r="I28" s="3">
        <v>7.1378183708324064E-2</v>
      </c>
      <c r="J28" s="3">
        <v>7.5156276625321747E-2</v>
      </c>
      <c r="K28" s="3">
        <v>8.0235472625827087E-2</v>
      </c>
      <c r="L28" s="2">
        <v>9.4762795131250924E-2</v>
      </c>
      <c r="M28" s="3">
        <v>4.9611814189627373E-2</v>
      </c>
      <c r="N28" s="2">
        <v>3.1739500984512302E-2</v>
      </c>
      <c r="O28" s="3">
        <v>5.6426922895765626E-2</v>
      </c>
      <c r="P28" s="3">
        <v>2.5493844265864381E-2</v>
      </c>
      <c r="Q28" s="3">
        <v>3.1016637729042697E-2</v>
      </c>
      <c r="R28" s="3">
        <v>3.6857256422918948E-2</v>
      </c>
      <c r="S28" s="3">
        <v>8.0798926604208843E-2</v>
      </c>
      <c r="T28" s="3">
        <v>8.7506554798112229E-2</v>
      </c>
      <c r="U28" s="3">
        <v>5.7970027247956399E-2</v>
      </c>
      <c r="V28" s="8">
        <f>'2020'!L34</f>
        <v>7.8098917017313918E-2</v>
      </c>
      <c r="W28" s="8">
        <v>8.1000000000000003E-2</v>
      </c>
      <c r="X28" s="3">
        <f>'2022'!L34</f>
        <v>0.11569010293253465</v>
      </c>
      <c r="Y28" s="3">
        <f>'2022'!M34</f>
        <v>7.2139117026630548E-2</v>
      </c>
      <c r="Z28" s="3">
        <f>'2022'!N34</f>
        <v>7.5218506306589203E-2</v>
      </c>
      <c r="AA28" s="82">
        <f>'2022'!O34</f>
        <v>7.6747244488977948E-2</v>
      </c>
      <c r="AB28" s="6" t="s">
        <v>48</v>
      </c>
      <c r="AC28" s="86"/>
      <c r="AD28" s="87"/>
    </row>
    <row r="29" spans="1:30" x14ac:dyDescent="0.25">
      <c r="A29" s="6" t="s">
        <v>49</v>
      </c>
      <c r="B29" s="8">
        <v>0</v>
      </c>
      <c r="C29" s="8">
        <v>1.930737693001076E-2</v>
      </c>
      <c r="D29" s="8">
        <v>3.4169403238591328E-2</v>
      </c>
      <c r="E29" s="8">
        <v>2.5280898876404494E-2</v>
      </c>
      <c r="F29" s="8">
        <v>2.4128190913650645E-2</v>
      </c>
      <c r="G29" s="8">
        <v>2.3913756195398532E-2</v>
      </c>
      <c r="H29" s="3">
        <v>1.546444101816033E-2</v>
      </c>
      <c r="I29" s="3">
        <v>1.2064228970202338E-2</v>
      </c>
      <c r="J29" s="3">
        <v>1.4296552705201762E-2</v>
      </c>
      <c r="K29" s="3">
        <v>1.5547029292487675E-2</v>
      </c>
      <c r="L29" s="2">
        <v>2.2119837333396015E-2</v>
      </c>
      <c r="M29" s="3">
        <v>4.8856053384175408E-3</v>
      </c>
      <c r="N29" s="2">
        <v>3.096545980292156E-2</v>
      </c>
      <c r="O29" s="3">
        <v>3.0793340253932763E-2</v>
      </c>
      <c r="P29" s="3">
        <v>5.293775802995266E-2</v>
      </c>
      <c r="Q29" s="3">
        <v>5.0859899328859058E-2</v>
      </c>
      <c r="R29" s="3">
        <v>6.3239913758217137E-2</v>
      </c>
      <c r="S29" s="3">
        <v>7.1192544098676189E-2</v>
      </c>
      <c r="T29" s="3">
        <v>7.5373555301927145E-2</v>
      </c>
      <c r="U29" s="3">
        <v>8.750222651975878E-2</v>
      </c>
      <c r="V29" s="8">
        <f>'2020'!L35</f>
        <v>7.3130827682731214E-2</v>
      </c>
      <c r="W29" s="8">
        <v>0.09</v>
      </c>
      <c r="X29" s="3">
        <f>'2022'!L35</f>
        <v>0.14137922247797982</v>
      </c>
      <c r="Y29" s="3">
        <f>'2022'!M35</f>
        <v>8.1923968982370907E-2</v>
      </c>
      <c r="Z29" s="3">
        <f>'2022'!N35</f>
        <v>6.4199858590619843E-2</v>
      </c>
      <c r="AA29" s="82">
        <f>'2022'!O35</f>
        <v>5.4411547139105669E-2</v>
      </c>
      <c r="AB29" s="6" t="s">
        <v>49</v>
      </c>
      <c r="AC29" s="86"/>
      <c r="AD29" s="87"/>
    </row>
    <row r="30" spans="1:30" x14ac:dyDescent="0.25">
      <c r="A30" s="6" t="s">
        <v>50</v>
      </c>
      <c r="B30" s="8">
        <v>0.15849486887115166</v>
      </c>
      <c r="C30" s="8">
        <v>0.21098901098901099</v>
      </c>
      <c r="D30" s="8">
        <v>0.21597300337457817</v>
      </c>
      <c r="E30" s="8">
        <v>0.17339149400218101</v>
      </c>
      <c r="F30" s="8">
        <v>0.175303197353914</v>
      </c>
      <c r="G30" s="8">
        <v>0.18288770053475936</v>
      </c>
      <c r="H30" s="3">
        <v>0.1900600764609503</v>
      </c>
      <c r="I30" s="3">
        <v>0.15400100654252641</v>
      </c>
      <c r="J30" s="3">
        <v>0.14573643410852713</v>
      </c>
      <c r="K30" s="3">
        <v>0.11602051282051283</v>
      </c>
      <c r="L30" s="2">
        <v>0.2249876733766373</v>
      </c>
      <c r="M30" s="3">
        <v>0.18412698412698414</v>
      </c>
      <c r="N30" s="2">
        <v>0.15418610360913332</v>
      </c>
      <c r="O30" s="3">
        <v>0.15832791856183667</v>
      </c>
      <c r="P30" s="3">
        <v>3.0593068484769025E-2</v>
      </c>
      <c r="Q30" s="3">
        <v>7.3514045116479201E-2</v>
      </c>
      <c r="R30" s="3">
        <v>8.8082901554404153E-2</v>
      </c>
      <c r="S30" s="3">
        <v>7.6433654248639599E-2</v>
      </c>
      <c r="T30" s="3">
        <v>7.8086803469903751E-2</v>
      </c>
      <c r="U30" s="3">
        <v>6.9098200737047477E-2</v>
      </c>
      <c r="V30" s="8">
        <f>'2020'!L36</f>
        <v>7.7642924277716477E-2</v>
      </c>
      <c r="W30" s="8">
        <v>8.1000000000000003E-2</v>
      </c>
      <c r="X30" s="3">
        <f>'2022'!L36</f>
        <v>9.4167606343417865E-2</v>
      </c>
      <c r="Y30" s="3">
        <f>'2022'!M36</f>
        <v>5.9404372161791112E-2</v>
      </c>
      <c r="Z30" s="3">
        <f>'2022'!N36</f>
        <v>6.0395388476559876E-2</v>
      </c>
      <c r="AA30" s="82">
        <f>'2022'!O36</f>
        <v>6.0219197880284236E-2</v>
      </c>
      <c r="AB30" s="6" t="s">
        <v>50</v>
      </c>
      <c r="AC30" s="86"/>
      <c r="AD30" s="87"/>
    </row>
    <row r="31" spans="1:30" x14ac:dyDescent="0.25">
      <c r="A31" s="6" t="s">
        <v>51</v>
      </c>
      <c r="B31" s="8">
        <v>9.4925171598964769E-2</v>
      </c>
      <c r="C31" s="8">
        <v>4.5980421239988134E-2</v>
      </c>
      <c r="D31" s="8">
        <v>8.5102040816326538E-2</v>
      </c>
      <c r="E31" s="8">
        <v>6.9099274583557233E-2</v>
      </c>
      <c r="F31" s="8">
        <v>6.3260003996986877E-2</v>
      </c>
      <c r="G31" s="8">
        <v>7.4293475592793201E-2</v>
      </c>
      <c r="H31" s="3">
        <v>6.5429473750039088E-2</v>
      </c>
      <c r="I31" s="3">
        <v>6.6929259935312388E-2</v>
      </c>
      <c r="J31" s="3">
        <v>7.5490439533151238E-2</v>
      </c>
      <c r="K31" s="3">
        <v>9.7750455988650939E-2</v>
      </c>
      <c r="L31" s="2">
        <v>6.3650349650349644E-2</v>
      </c>
      <c r="M31" s="3">
        <v>7.830981319846643E-2</v>
      </c>
      <c r="N31" s="2">
        <v>3.6477331943720687E-2</v>
      </c>
      <c r="O31" s="3">
        <v>3.561308853782557E-2</v>
      </c>
      <c r="P31" s="3">
        <v>4.654287808453457E-2</v>
      </c>
      <c r="Q31" s="3">
        <v>8.7991083867372533E-2</v>
      </c>
      <c r="R31" s="3">
        <v>8.0907396696870373E-2</v>
      </c>
      <c r="S31" s="3">
        <v>8.8847826923817222E-2</v>
      </c>
      <c r="T31" s="3">
        <v>0.10445285022231071</v>
      </c>
      <c r="U31" s="3">
        <v>6.3385697022959459E-2</v>
      </c>
      <c r="V31" s="8">
        <f>'2020'!L37</f>
        <v>9.0241267554915378E-2</v>
      </c>
      <c r="W31" s="8">
        <v>9.1999999999999998E-2</v>
      </c>
      <c r="X31" s="3">
        <f>'2022'!L37</f>
        <v>0.19345856252710383</v>
      </c>
      <c r="Y31" s="3">
        <f>'2022'!M37</f>
        <v>7.6298986585437295E-2</v>
      </c>
      <c r="Z31" s="3">
        <f>'2022'!N37</f>
        <v>9.136966126656848E-2</v>
      </c>
      <c r="AA31" s="82">
        <f>'2022'!O37</f>
        <v>9.147003370850712E-2</v>
      </c>
      <c r="AB31" s="6" t="s">
        <v>51</v>
      </c>
      <c r="AC31" s="86"/>
      <c r="AD31" s="87"/>
    </row>
    <row r="32" spans="1:30" x14ac:dyDescent="0.25">
      <c r="A32" s="6" t="s">
        <v>52</v>
      </c>
      <c r="B32" s="8">
        <v>1</v>
      </c>
      <c r="C32" s="8">
        <v>5.9885867740852639E-2</v>
      </c>
      <c r="D32" s="8">
        <v>5.6618771018037292E-2</v>
      </c>
      <c r="E32" s="8">
        <v>4.076596838452641E-2</v>
      </c>
      <c r="F32" s="8">
        <v>3.9312889093843673E-2</v>
      </c>
      <c r="G32" s="8">
        <v>3.6594604044053375E-2</v>
      </c>
      <c r="H32" s="3">
        <v>3.8459823419245517E-2</v>
      </c>
      <c r="I32" s="3">
        <v>4.7502131287297529E-2</v>
      </c>
      <c r="J32" s="3">
        <v>8.1551583128870189E-2</v>
      </c>
      <c r="K32" s="3">
        <v>6.8831318364997118E-2</v>
      </c>
      <c r="L32" s="2">
        <v>4.4002838892831797E-2</v>
      </c>
      <c r="M32" s="3">
        <v>5.5868292268959861E-2</v>
      </c>
      <c r="N32" s="2">
        <v>2.8184625128651733E-2</v>
      </c>
      <c r="O32" s="3">
        <v>6.4954033851705464E-2</v>
      </c>
      <c r="P32" s="3">
        <v>6.976825719594712E-2</v>
      </c>
      <c r="Q32" s="3">
        <v>0.10864708988262052</v>
      </c>
      <c r="R32" s="3">
        <v>7.5876989646113419E-2</v>
      </c>
      <c r="S32" s="3">
        <v>0.11586342022890732</v>
      </c>
      <c r="T32" s="3">
        <v>0.10710072595281307</v>
      </c>
      <c r="U32" s="3">
        <v>0.12274167804020449</v>
      </c>
      <c r="V32" s="8">
        <f>'2020'!L40</f>
        <v>0.14344415390362344</v>
      </c>
      <c r="W32" s="8">
        <v>0.14699999999999999</v>
      </c>
      <c r="X32" s="3">
        <f>'2022'!L40</f>
        <v>0.18749604605554501</v>
      </c>
      <c r="Y32" s="3">
        <f>'2022'!M40</f>
        <v>9.3655410983136136E-2</v>
      </c>
      <c r="Z32" s="3">
        <f>'2022'!N40</f>
        <v>7.1468604798322233E-2</v>
      </c>
      <c r="AA32" s="82">
        <f>'2022'!O40</f>
        <v>7.0692851747579485E-2</v>
      </c>
      <c r="AB32" s="6" t="s">
        <v>52</v>
      </c>
      <c r="AC32" s="86"/>
      <c r="AD32" s="87"/>
    </row>
    <row r="33" spans="1:30" x14ac:dyDescent="0.25">
      <c r="A33" s="6" t="s">
        <v>53</v>
      </c>
      <c r="B33" s="8">
        <v>0.97482587899639173</v>
      </c>
      <c r="C33" s="8">
        <v>0.10588927773462212</v>
      </c>
      <c r="D33" s="8">
        <v>9.8755967247320664E-2</v>
      </c>
      <c r="E33" s="8">
        <v>0.10554775704884381</v>
      </c>
      <c r="F33" s="8">
        <v>0.11098727286103142</v>
      </c>
      <c r="G33" s="8">
        <v>0.12661281374931549</v>
      </c>
      <c r="H33" s="3">
        <v>0.10651846367662912</v>
      </c>
      <c r="I33" s="3">
        <v>9.6929066174165565E-2</v>
      </c>
      <c r="J33" s="3">
        <v>9.1256208374289952E-2</v>
      </c>
      <c r="K33" s="3">
        <v>9.2849367150307907E-2</v>
      </c>
      <c r="L33" s="2">
        <v>9.7286003817045996E-2</v>
      </c>
      <c r="M33" s="3">
        <v>7.9841881370896525E-2</v>
      </c>
      <c r="N33" s="2">
        <v>0.10702744059106324</v>
      </c>
      <c r="O33" s="3">
        <v>8.8171898565680126E-2</v>
      </c>
      <c r="P33" s="3">
        <v>0.10633349049190634</v>
      </c>
      <c r="Q33" s="3">
        <v>9.7369145212177072E-2</v>
      </c>
      <c r="R33" s="3">
        <v>0.10879626628638102</v>
      </c>
      <c r="S33" s="3">
        <v>0.1235500856109273</v>
      </c>
      <c r="T33" s="3">
        <v>0.10951381536994731</v>
      </c>
      <c r="U33" s="3">
        <v>0.10710539882317388</v>
      </c>
      <c r="V33" s="8">
        <f>'2020'!L41</f>
        <v>9.6786758645606333E-2</v>
      </c>
      <c r="W33" s="8">
        <v>0.1</v>
      </c>
      <c r="X33" s="3">
        <f>'2022'!L41</f>
        <v>0.12205725203199379</v>
      </c>
      <c r="Y33" s="3">
        <f>'2022'!M41</f>
        <v>8.0820441232340542E-2</v>
      </c>
      <c r="Z33" s="3">
        <f>'2022'!N41</f>
        <v>7.5940813937474178E-2</v>
      </c>
      <c r="AA33" s="82">
        <f>'2022'!O41</f>
        <v>7.1825854213241946E-2</v>
      </c>
      <c r="AB33" s="6" t="s">
        <v>53</v>
      </c>
      <c r="AC33" s="86"/>
      <c r="AD33" s="87"/>
    </row>
    <row r="34" spans="1:30" x14ac:dyDescent="0.25">
      <c r="A34" s="6" t="s">
        <v>54</v>
      </c>
      <c r="B34" s="8">
        <v>5.6232939035486804E-2</v>
      </c>
      <c r="C34" s="8">
        <v>5.9866962305986697E-2</v>
      </c>
      <c r="D34" s="8">
        <v>2.3368503321610001E-2</v>
      </c>
      <c r="E34" s="8">
        <v>2.6737967914438502E-2</v>
      </c>
      <c r="F34" s="8">
        <v>2.8936782452946532E-2</v>
      </c>
      <c r="G34" s="8">
        <v>3.1117760851166729E-2</v>
      </c>
      <c r="H34" s="3">
        <v>2.5080401579906333E-2</v>
      </c>
      <c r="I34" s="3">
        <v>2.4304107909258126E-2</v>
      </c>
      <c r="J34" s="3">
        <v>2.0983262378258587E-2</v>
      </c>
      <c r="K34" s="3">
        <v>9.5667121095370771E-3</v>
      </c>
      <c r="L34" s="2">
        <v>2.0880847102629743E-2</v>
      </c>
      <c r="M34" s="3">
        <v>1.8795707743831592E-2</v>
      </c>
      <c r="N34" s="2">
        <v>6.8932446202721338E-3</v>
      </c>
      <c r="O34" s="3">
        <v>0</v>
      </c>
      <c r="P34" s="3">
        <v>2.6976289261543804E-2</v>
      </c>
      <c r="Q34" s="3">
        <v>2.1876035797149487E-2</v>
      </c>
      <c r="R34" s="3">
        <v>1.8716432485216733E-2</v>
      </c>
      <c r="S34" s="3">
        <v>3.7926542276012776E-2</v>
      </c>
      <c r="T34" s="3">
        <v>2.9257175707305055E-2</v>
      </c>
      <c r="U34" s="3">
        <v>4.4338264443841681E-2</v>
      </c>
      <c r="V34" s="8">
        <f>'2020'!L42</f>
        <v>4.0288469672616532E-2</v>
      </c>
      <c r="W34" s="8">
        <v>4.1000000000000002E-2</v>
      </c>
      <c r="X34" s="3">
        <f>'2022'!L42</f>
        <v>8.6831558919969229E-2</v>
      </c>
      <c r="Y34" s="3">
        <f>'2022'!M42</f>
        <v>4.0868004896781877E-2</v>
      </c>
      <c r="Z34" s="3">
        <f>'2022'!N42</f>
        <v>2.8639456931052534E-2</v>
      </c>
      <c r="AA34" s="82">
        <f>'2022'!O42</f>
        <v>2.5677196430552694E-2</v>
      </c>
      <c r="AB34" s="6" t="s">
        <v>54</v>
      </c>
      <c r="AC34" s="86"/>
      <c r="AD34" s="87"/>
    </row>
    <row r="35" spans="1:30" x14ac:dyDescent="0.25">
      <c r="A35" s="6" t="s">
        <v>55</v>
      </c>
      <c r="B35" s="8">
        <v>6.748297657943754E-2</v>
      </c>
      <c r="C35" s="8">
        <v>5.6662380812954313E-2</v>
      </c>
      <c r="D35" s="8">
        <v>3.7280751514601439E-2</v>
      </c>
      <c r="E35" s="8">
        <v>1.8228029069536553E-2</v>
      </c>
      <c r="F35" s="8">
        <v>2.4920443608175014E-2</v>
      </c>
      <c r="G35" s="8">
        <v>1.2237315289826665E-2</v>
      </c>
      <c r="H35" s="3">
        <v>1.7455745717391478E-2</v>
      </c>
      <c r="I35" s="3">
        <v>2.8659091675376787E-2</v>
      </c>
      <c r="J35" s="3">
        <v>2.8357257035829038E-2</v>
      </c>
      <c r="K35" s="3">
        <v>1.6920072959354601E-3</v>
      </c>
      <c r="L35" s="2">
        <v>4.3971230252206409E-3</v>
      </c>
      <c r="M35" s="3">
        <v>1.6526742563400303E-2</v>
      </c>
      <c r="N35" s="2">
        <v>1.4326508411360194E-2</v>
      </c>
      <c r="O35" s="3">
        <v>2.038103891584666E-2</v>
      </c>
      <c r="P35" s="3">
        <v>5.6751057181658585E-2</v>
      </c>
      <c r="Q35" s="3">
        <v>5.0023511861328668E-2</v>
      </c>
      <c r="R35" s="3">
        <v>5.0931568866446113E-2</v>
      </c>
      <c r="S35" s="3">
        <v>4.3380088949709204E-2</v>
      </c>
      <c r="T35" s="3">
        <v>7.055858882822344E-2</v>
      </c>
      <c r="U35" s="3">
        <v>5.1791169119688965E-2</v>
      </c>
      <c r="V35" s="8">
        <f>'2020'!L44</f>
        <v>6.7985573829370122E-2</v>
      </c>
      <c r="W35" s="8">
        <v>0.08</v>
      </c>
      <c r="X35" s="3">
        <f>'2022'!L44</f>
        <v>0.10418443691662808</v>
      </c>
      <c r="Y35" s="3">
        <f>'2022'!M44</f>
        <v>8.1588555249236278E-2</v>
      </c>
      <c r="Z35" s="3">
        <f>'2022'!N44</f>
        <v>8.147460484205897E-2</v>
      </c>
      <c r="AA35" s="82">
        <f>'2022'!O44</f>
        <v>0.1015839069705273</v>
      </c>
      <c r="AB35" s="6" t="s">
        <v>55</v>
      </c>
      <c r="AC35" s="86"/>
      <c r="AD35" s="87"/>
    </row>
    <row r="36" spans="1:30" x14ac:dyDescent="0.25">
      <c r="A36" s="6" t="s">
        <v>56</v>
      </c>
      <c r="B36" s="8">
        <v>7.3539006431167869E-2</v>
      </c>
      <c r="C36" s="8">
        <v>0.14013280135970158</v>
      </c>
      <c r="D36" s="8">
        <v>0.13962156981078488</v>
      </c>
      <c r="E36" s="8">
        <v>7.6166949276547394E-2</v>
      </c>
      <c r="F36" s="8">
        <v>9.5185002466699559E-2</v>
      </c>
      <c r="G36" s="8">
        <v>8.952164009111617E-2</v>
      </c>
      <c r="H36" s="3">
        <v>7.9619912809669249E-2</v>
      </c>
      <c r="I36" s="3">
        <v>9.0520717925991576E-2</v>
      </c>
      <c r="J36" s="3">
        <v>0.1339404709018214</v>
      </c>
      <c r="K36" s="3">
        <v>0.13788596935253786</v>
      </c>
      <c r="L36" s="2">
        <v>9.5510657799793286E-2</v>
      </c>
      <c r="M36" s="3">
        <v>7.5665859564164648E-2</v>
      </c>
      <c r="N36" s="2">
        <v>9.2026877946043528E-2</v>
      </c>
      <c r="O36" s="3">
        <v>4.7082585278276481E-2</v>
      </c>
      <c r="P36" s="3">
        <v>6.1189747741098317E-2</v>
      </c>
      <c r="Q36" s="3">
        <v>6.155499820852741E-2</v>
      </c>
      <c r="R36" s="3">
        <v>5.6966102149816157E-2</v>
      </c>
      <c r="S36" s="3">
        <v>7.4675758791282257E-2</v>
      </c>
      <c r="T36" s="3">
        <v>7.7985084600785862E-2</v>
      </c>
      <c r="U36" s="3">
        <v>7.5601101578222654E-2</v>
      </c>
      <c r="V36" s="8">
        <f>'2020'!L5</f>
        <v>4.5853560379304277E-2</v>
      </c>
      <c r="W36" s="8">
        <v>0.06</v>
      </c>
      <c r="X36" s="3">
        <f>'2022'!L5</f>
        <v>3.6488805275888443E-2</v>
      </c>
      <c r="Y36" s="3">
        <f>'2022'!M5</f>
        <v>3.0019836429018468E-2</v>
      </c>
      <c r="Z36" s="3">
        <f>'2022'!N5</f>
        <v>6.2912763845124536E-2</v>
      </c>
      <c r="AA36" s="82">
        <f>'2022'!O5</f>
        <v>4.095369967960704E-2</v>
      </c>
      <c r="AB36" s="6" t="s">
        <v>56</v>
      </c>
      <c r="AC36" s="86"/>
      <c r="AD36" s="87"/>
    </row>
    <row r="37" spans="1:30" x14ac:dyDescent="0.25">
      <c r="A37" s="6" t="s">
        <v>57</v>
      </c>
      <c r="B37" s="8">
        <v>0.19387755102040816</v>
      </c>
      <c r="C37" s="8">
        <v>9.7095677513355988E-2</v>
      </c>
      <c r="D37" s="8">
        <v>7.3109578377595533E-2</v>
      </c>
      <c r="E37" s="8">
        <v>8.0684596577017112E-2</v>
      </c>
      <c r="F37" s="8">
        <v>6.1188118811881187E-2</v>
      </c>
      <c r="G37" s="8">
        <v>0</v>
      </c>
      <c r="H37" s="3">
        <v>0</v>
      </c>
      <c r="I37" s="3">
        <v>0</v>
      </c>
      <c r="J37" s="3">
        <v>0</v>
      </c>
      <c r="K37" s="3">
        <v>0</v>
      </c>
      <c r="L37" s="2">
        <v>0</v>
      </c>
      <c r="M37" s="3">
        <v>0</v>
      </c>
      <c r="N37" s="2">
        <v>0</v>
      </c>
      <c r="O37" s="3">
        <v>0</v>
      </c>
      <c r="P37" s="3">
        <v>0</v>
      </c>
      <c r="Q37" s="3">
        <v>1.1413306681719894E-2</v>
      </c>
      <c r="R37" s="3">
        <v>4.0210811566933909E-2</v>
      </c>
      <c r="S37" s="3">
        <v>7.2646411041333958E-2</v>
      </c>
      <c r="T37" s="3">
        <v>8.3754978451798259E-2</v>
      </c>
      <c r="U37" s="3">
        <v>0.10818508698080993</v>
      </c>
      <c r="V37" s="8">
        <f>'2020'!L38</f>
        <v>0.12625276584667447</v>
      </c>
      <c r="W37" s="8">
        <v>0.128</v>
      </c>
      <c r="X37" s="3">
        <f>'2022'!L38</f>
        <v>0.14523216864878152</v>
      </c>
      <c r="Y37" s="3">
        <f>'2022'!M38</f>
        <v>0.12037305822894104</v>
      </c>
      <c r="Z37" s="3">
        <f>'2022'!N38</f>
        <v>0.11102746693794506</v>
      </c>
      <c r="AA37" s="82">
        <f>'2022'!O38</f>
        <v>9.4372112557748841E-2</v>
      </c>
      <c r="AB37" s="6" t="s">
        <v>57</v>
      </c>
      <c r="AC37" s="86"/>
      <c r="AD37" s="87"/>
    </row>
    <row r="38" spans="1:30" x14ac:dyDescent="0.25">
      <c r="A38" s="56" t="s">
        <v>58</v>
      </c>
      <c r="B38" s="57">
        <v>0.20202578268876611</v>
      </c>
      <c r="C38" s="57">
        <v>0.30837004405286345</v>
      </c>
      <c r="D38" s="57">
        <v>0.30793157076205285</v>
      </c>
      <c r="E38" s="57">
        <v>0.34087665647298671</v>
      </c>
      <c r="F38" s="57">
        <v>0.31338724168912852</v>
      </c>
      <c r="G38" s="57">
        <v>0.32556962025316455</v>
      </c>
      <c r="H38" s="57">
        <v>0.25254472547809992</v>
      </c>
      <c r="I38" s="57">
        <v>0.36169371912491177</v>
      </c>
      <c r="J38" s="57">
        <v>0.39117346516059542</v>
      </c>
      <c r="K38" s="57">
        <v>0.44803566453050997</v>
      </c>
      <c r="L38" s="57">
        <v>0.41639053254437874</v>
      </c>
      <c r="M38" s="57">
        <v>0.28444859813084111</v>
      </c>
      <c r="N38" s="57">
        <v>0.29914529914529914</v>
      </c>
      <c r="O38" s="57">
        <v>0.14353982300884954</v>
      </c>
      <c r="P38" s="57">
        <v>4.0322580645161289E-2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f>'2020'!L7</f>
        <v>0</v>
      </c>
      <c r="W38" s="57">
        <v>0</v>
      </c>
      <c r="X38" s="57">
        <f>'2022'!L7</f>
        <v>0</v>
      </c>
      <c r="Y38" s="57">
        <f>'2022'!M7</f>
        <v>0</v>
      </c>
      <c r="Z38" s="57">
        <f>'2022'!N7</f>
        <v>0</v>
      </c>
      <c r="AA38" s="84">
        <f>'2022'!O7</f>
        <v>2.6344676180021953E-2</v>
      </c>
      <c r="AB38" s="6" t="s">
        <v>58</v>
      </c>
      <c r="AC38" s="86"/>
      <c r="AD38" s="87"/>
    </row>
    <row r="39" spans="1:30" x14ac:dyDescent="0.25">
      <c r="A39" s="56" t="s">
        <v>59</v>
      </c>
      <c r="B39" s="57">
        <v>9.947643979057591E-2</v>
      </c>
      <c r="C39" s="57">
        <v>0.10546659304251796</v>
      </c>
      <c r="D39" s="57">
        <v>9.9473684210526311E-2</v>
      </c>
      <c r="E39" s="57">
        <v>0.1144578313253012</v>
      </c>
      <c r="F39" s="57">
        <v>0.10922205048943844</v>
      </c>
      <c r="G39" s="57">
        <v>0.16489031748717078</v>
      </c>
      <c r="H39" s="57">
        <v>0.17664118112312152</v>
      </c>
      <c r="I39" s="57">
        <v>0.13508075479906467</v>
      </c>
      <c r="J39" s="57">
        <v>0.1461038961038961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/>
      <c r="V39" s="57"/>
      <c r="W39" s="57"/>
      <c r="X39" s="57"/>
      <c r="Y39" s="57"/>
      <c r="Z39" s="57"/>
      <c r="AA39" s="84"/>
      <c r="AB39" s="9" t="s">
        <v>59</v>
      </c>
      <c r="AC39" s="86"/>
      <c r="AD39" s="87"/>
    </row>
    <row r="40" spans="1:30" x14ac:dyDescent="0.25">
      <c r="A40" s="6" t="s">
        <v>60</v>
      </c>
      <c r="B40" s="8">
        <v>8.7399854333576107E-3</v>
      </c>
      <c r="C40" s="8">
        <v>1.085883514313919E-2</v>
      </c>
      <c r="D40" s="8">
        <v>3.5702256652071405E-2</v>
      </c>
      <c r="E40" s="8">
        <v>3.2059585492227982E-2</v>
      </c>
      <c r="F40" s="8">
        <v>2.8214935105649257E-2</v>
      </c>
      <c r="G40" s="8">
        <v>5.26230821292634E-2</v>
      </c>
      <c r="H40" s="3">
        <v>5.6090126703322966E-2</v>
      </c>
      <c r="I40" s="3">
        <v>7.5998816217815929E-2</v>
      </c>
      <c r="J40" s="3">
        <v>6.8730421964252816E-2</v>
      </c>
      <c r="K40" s="3">
        <v>6.3370248040929986E-2</v>
      </c>
      <c r="L40" s="2">
        <v>2.5443717808539462E-2</v>
      </c>
      <c r="M40" s="3">
        <v>1.5012965743141805E-2</v>
      </c>
      <c r="N40" s="2">
        <v>4.4719236955608602E-2</v>
      </c>
      <c r="O40" s="3">
        <v>7.4455259211338831E-2</v>
      </c>
      <c r="P40" s="3">
        <v>5.7709478828892331E-2</v>
      </c>
      <c r="Q40" s="3">
        <v>6.6138095967390412E-2</v>
      </c>
      <c r="R40" s="3">
        <v>5.5463673951565269E-2</v>
      </c>
      <c r="S40" s="3">
        <v>5.3286496784948803E-2</v>
      </c>
      <c r="T40" s="3">
        <v>4.1424784019746766E-2</v>
      </c>
      <c r="U40" s="3">
        <v>3.921084500252784E-2</v>
      </c>
      <c r="V40" s="8">
        <f>'2020'!L6</f>
        <v>3.0309267740441518E-2</v>
      </c>
      <c r="W40" s="8">
        <v>3.5999999999999997E-2</v>
      </c>
      <c r="X40" s="3">
        <f>'2022'!L6</f>
        <v>4.3653599759152555E-2</v>
      </c>
      <c r="Y40" s="3">
        <f>'2022'!M6</f>
        <v>1.9381677224165641E-2</v>
      </c>
      <c r="Z40" s="3">
        <f>'2022'!N6</f>
        <v>2.0160026740760856E-2</v>
      </c>
      <c r="AA40" s="82">
        <f>'2022'!O6</f>
        <v>1.8697653260549625E-2</v>
      </c>
      <c r="AB40" s="6" t="s">
        <v>60</v>
      </c>
      <c r="AC40" s="86"/>
      <c r="AD40" s="87"/>
    </row>
    <row r="41" spans="1:30" x14ac:dyDescent="0.25">
      <c r="A41" s="56" t="s">
        <v>61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f>'2020'!L21</f>
        <v>0</v>
      </c>
      <c r="W41" s="57">
        <v>0</v>
      </c>
      <c r="X41" s="57">
        <f>'2022'!L21</f>
        <v>0</v>
      </c>
      <c r="Y41" s="57">
        <f>'2022'!M21</f>
        <v>0</v>
      </c>
      <c r="Z41" s="57">
        <f>'2022'!N21</f>
        <v>0</v>
      </c>
      <c r="AA41" s="84">
        <f>'2022'!O21</f>
        <v>0</v>
      </c>
      <c r="AB41" s="6" t="s">
        <v>61</v>
      </c>
      <c r="AC41" s="86"/>
      <c r="AD41" s="87"/>
    </row>
    <row r="42" spans="1:30" x14ac:dyDescent="0.25">
      <c r="A42" s="6" t="s">
        <v>62</v>
      </c>
      <c r="B42" s="8">
        <v>3.2060027285129605E-2</v>
      </c>
      <c r="C42" s="8">
        <v>7.9328404189772023E-2</v>
      </c>
      <c r="D42" s="8">
        <v>0.11514812744550026</v>
      </c>
      <c r="E42" s="8">
        <v>5.3509885724650832E-2</v>
      </c>
      <c r="F42" s="8">
        <v>8.326878388845857E-2</v>
      </c>
      <c r="G42" s="8">
        <v>2.8669904433651892E-2</v>
      </c>
      <c r="H42" s="3">
        <v>2.8258184064237184E-2</v>
      </c>
      <c r="I42" s="3">
        <v>2.6893698281349458E-2</v>
      </c>
      <c r="J42" s="3">
        <v>4.5940235436160583E-2</v>
      </c>
      <c r="K42" s="3">
        <v>6.2548108825481091E-2</v>
      </c>
      <c r="L42" s="2">
        <v>7.9236564540431959E-2</v>
      </c>
      <c r="M42" s="3">
        <v>7.7782491868194026E-2</v>
      </c>
      <c r="N42" s="2">
        <v>3.382302699009225E-2</v>
      </c>
      <c r="O42" s="3">
        <v>2.650020611271421E-3</v>
      </c>
      <c r="P42" s="3">
        <v>9.3517173153615477E-2</v>
      </c>
      <c r="Q42" s="3">
        <v>0.10884553322575913</v>
      </c>
      <c r="R42" s="3">
        <v>9.0004205804009543E-2</v>
      </c>
      <c r="S42" s="3">
        <v>7.6360444704505565E-2</v>
      </c>
      <c r="T42" s="3">
        <v>8.6948520955053593E-2</v>
      </c>
      <c r="U42" s="3">
        <v>8.8260221527310986E-2</v>
      </c>
      <c r="V42" s="8">
        <f>'2020'!L43</f>
        <v>9.7737819025522046E-2</v>
      </c>
      <c r="W42" s="8">
        <v>8.3000000000000004E-2</v>
      </c>
      <c r="X42" s="3">
        <f>'2022'!L43</f>
        <v>0.16026129307758005</v>
      </c>
      <c r="Y42" s="3">
        <f>'2022'!M43</f>
        <v>0.10402826855123674</v>
      </c>
      <c r="Z42" s="3">
        <f>'2022'!N43</f>
        <v>6.7931371181475797E-2</v>
      </c>
      <c r="AA42" s="82">
        <f>'2022'!O43</f>
        <v>5.6603773584905662E-2</v>
      </c>
      <c r="AB42" s="6" t="s">
        <v>62</v>
      </c>
      <c r="AC42" s="86"/>
      <c r="AD42" s="87"/>
    </row>
    <row r="43" spans="1:30" x14ac:dyDescent="0.25">
      <c r="A43" s="6" t="s">
        <v>63</v>
      </c>
      <c r="B43" s="8">
        <v>8.5531004989308615E-2</v>
      </c>
      <c r="C43" s="8">
        <v>2.6380984265148979E-2</v>
      </c>
      <c r="D43" s="8">
        <v>2.8135048231511254E-2</v>
      </c>
      <c r="E43" s="8">
        <v>2.5439783491204331E-2</v>
      </c>
      <c r="F43" s="8">
        <v>2.8298073035978977E-2</v>
      </c>
      <c r="G43" s="8">
        <v>3.3211332519994578E-2</v>
      </c>
      <c r="H43" s="3">
        <v>5.8170216848973326E-2</v>
      </c>
      <c r="I43" s="3">
        <v>6.7001453680454612E-2</v>
      </c>
      <c r="J43" s="3">
        <v>6.0143418922044875E-2</v>
      </c>
      <c r="K43" s="3">
        <v>5.178158074313928E-2</v>
      </c>
      <c r="L43" s="2">
        <v>5.1708881760867159E-2</v>
      </c>
      <c r="M43" s="3">
        <v>6.5172206740465893E-2</v>
      </c>
      <c r="N43" s="2">
        <v>5.8084643487541561E-2</v>
      </c>
      <c r="O43" s="3">
        <v>4.67831526721674E-2</v>
      </c>
      <c r="P43" s="3">
        <v>5.512258604957293E-2</v>
      </c>
      <c r="Q43" s="3">
        <v>6.8805068805068814E-2</v>
      </c>
      <c r="R43" s="3">
        <v>8.9885578943856959E-2</v>
      </c>
      <c r="S43" s="3">
        <v>9.4651905268675438E-2</v>
      </c>
      <c r="T43" s="3">
        <v>0.10519325635604707</v>
      </c>
      <c r="U43" s="3">
        <v>8.6391082210868553E-2</v>
      </c>
      <c r="V43" s="8">
        <f>'2020'!L15</f>
        <v>6.955543716332209E-2</v>
      </c>
      <c r="W43" s="8">
        <v>6.8000000000000005E-2</v>
      </c>
      <c r="X43" s="3">
        <f>'2022'!L15</f>
        <v>0.13747317770986409</v>
      </c>
      <c r="Y43" s="3">
        <f>'2022'!M15</f>
        <v>6.8495701561093705E-2</v>
      </c>
      <c r="Z43" s="3">
        <f>'2022'!N15</f>
        <v>6.572209436133486E-2</v>
      </c>
      <c r="AA43" s="82">
        <f>'2022'!O15</f>
        <v>4.5355817875210792E-2</v>
      </c>
      <c r="AB43" s="6" t="s">
        <v>63</v>
      </c>
      <c r="AC43" s="86"/>
      <c r="AD43" s="87"/>
    </row>
    <row r="44" spans="1:30" x14ac:dyDescent="0.25">
      <c r="A44" s="6" t="s">
        <v>64</v>
      </c>
      <c r="B44" s="8">
        <v>3.8920601971977165E-2</v>
      </c>
      <c r="C44" s="8">
        <v>2.3912074855190854E-2</v>
      </c>
      <c r="D44" s="8">
        <v>2.036956205441583E-2</v>
      </c>
      <c r="E44" s="8">
        <v>1.8488529014844803E-2</v>
      </c>
      <c r="F44" s="8">
        <v>2.0671311688687157E-2</v>
      </c>
      <c r="G44" s="8">
        <v>1.8230200385186492E-2</v>
      </c>
      <c r="H44" s="3">
        <v>1.001763668430335E-2</v>
      </c>
      <c r="I44" s="3">
        <v>0</v>
      </c>
      <c r="J44" s="3">
        <v>7.0500414708321813E-3</v>
      </c>
      <c r="K44" s="3">
        <v>6.6074443873430739E-3</v>
      </c>
      <c r="L44" s="2">
        <v>0</v>
      </c>
      <c r="M44" s="3">
        <v>0</v>
      </c>
      <c r="N44" s="2">
        <v>0</v>
      </c>
      <c r="O44" s="3">
        <v>2.4445229106119454E-3</v>
      </c>
      <c r="P44" s="3">
        <v>2.6101759031586909E-2</v>
      </c>
      <c r="Q44" s="3">
        <v>4.5047646549234759E-2</v>
      </c>
      <c r="R44" s="3">
        <v>4.6581236554110936E-2</v>
      </c>
      <c r="S44" s="3">
        <v>5.1564144264804365E-2</v>
      </c>
      <c r="T44" s="3">
        <v>6.3856045550645821E-2</v>
      </c>
      <c r="U44" s="3">
        <v>6.156552330694811E-2</v>
      </c>
      <c r="V44" s="8">
        <f>'2020'!L39</f>
        <v>4.1542040545031571E-2</v>
      </c>
      <c r="W44" s="8">
        <v>4.2999999999999997E-2</v>
      </c>
      <c r="X44" s="3">
        <f>'2022'!L39</f>
        <v>9.3185920577617334E-2</v>
      </c>
      <c r="Y44" s="3">
        <f>'2022'!M39</f>
        <v>8.0238547031715901E-2</v>
      </c>
      <c r="Z44" s="3">
        <f>'2022'!N39</f>
        <v>7.7505074737036356E-2</v>
      </c>
      <c r="AA44" s="82">
        <f>'2022'!O39</f>
        <v>5.216765605324699E-2</v>
      </c>
      <c r="AB44" s="6" t="s">
        <v>64</v>
      </c>
      <c r="AC44" s="86"/>
      <c r="AD44" s="87"/>
    </row>
    <row r="45" spans="1:30" x14ac:dyDescent="0.25">
      <c r="A45" s="6" t="s">
        <v>65</v>
      </c>
      <c r="B45" s="8">
        <v>7.2483903761436791E-2</v>
      </c>
      <c r="C45" s="8">
        <v>0.11376457314779993</v>
      </c>
      <c r="D45" s="8">
        <v>0.18158417297933366</v>
      </c>
      <c r="E45" s="8">
        <v>0.26090534979423868</v>
      </c>
      <c r="F45" s="8">
        <v>8.3556072051133065E-2</v>
      </c>
      <c r="G45" s="8">
        <v>7.0232978964035284E-2</v>
      </c>
      <c r="H45" s="3">
        <v>5.9677740202904318E-2</v>
      </c>
      <c r="I45" s="3">
        <v>3.8925736653256493E-2</v>
      </c>
      <c r="J45" s="3">
        <v>4.6089322149172517E-2</v>
      </c>
      <c r="K45" s="3">
        <v>5.0943172381065369E-2</v>
      </c>
      <c r="L45" s="2">
        <v>5.9067211497815977E-2</v>
      </c>
      <c r="M45" s="3">
        <v>2.9293473097507683E-2</v>
      </c>
      <c r="N45" s="2">
        <v>6.3606265121609579E-2</v>
      </c>
      <c r="O45" s="3">
        <v>3.0964606279151808E-2</v>
      </c>
      <c r="P45" s="3">
        <v>7.5147163194589403E-2</v>
      </c>
      <c r="Q45" s="3">
        <v>8.5891133243332737E-2</v>
      </c>
      <c r="R45" s="3">
        <v>4.2987239331454978E-2</v>
      </c>
      <c r="S45" s="3">
        <v>3.5701463959471852E-2</v>
      </c>
      <c r="T45" s="3">
        <v>5.0805957967761675E-2</v>
      </c>
      <c r="U45" s="3">
        <v>5.7322175732217567E-2</v>
      </c>
      <c r="V45" s="8">
        <f>'2020'!L12</f>
        <v>4.9758811003433136E-2</v>
      </c>
      <c r="W45" s="8">
        <v>6.4000000000000001E-2</v>
      </c>
      <c r="X45" s="3">
        <f>'2022'!L12</f>
        <v>0.14691683831101954</v>
      </c>
      <c r="Y45" s="3">
        <f>'2022'!M12</f>
        <v>4.7094227537421346E-2</v>
      </c>
      <c r="Z45" s="3">
        <f>'2022'!N12</f>
        <v>5.0385184032371022E-2</v>
      </c>
      <c r="AA45" s="82">
        <f>'2022'!O12</f>
        <v>5.415090583316743E-2</v>
      </c>
      <c r="AB45" s="6" t="s">
        <v>65</v>
      </c>
      <c r="AC45" s="86"/>
      <c r="AD45" s="87"/>
    </row>
    <row r="46" spans="1:30" ht="15.75" thickBot="1" x14ac:dyDescent="0.3">
      <c r="A46" s="7" t="s">
        <v>21</v>
      </c>
      <c r="B46" s="8">
        <v>7.9530400621259892E-2</v>
      </c>
      <c r="C46" s="8">
        <v>7.8918277468543768E-2</v>
      </c>
      <c r="D46" s="8">
        <v>7.8927157460387642E-2</v>
      </c>
      <c r="E46" s="8">
        <v>7.8977099271684753E-2</v>
      </c>
      <c r="F46" s="8">
        <v>7.2985186540684574E-2</v>
      </c>
      <c r="G46" s="8">
        <v>7.3988476470948555E-2</v>
      </c>
      <c r="H46" s="3">
        <v>6.8712949080170366E-2</v>
      </c>
      <c r="I46" s="3">
        <v>6.898224541676877E-2</v>
      </c>
      <c r="J46" s="3">
        <v>7.3383393638982497E-2</v>
      </c>
      <c r="K46" s="3">
        <v>6.6560148573973257E-2</v>
      </c>
      <c r="L46" s="2">
        <v>6.2322847119865278E-2</v>
      </c>
      <c r="M46" s="3">
        <v>5.1283728958788077E-2</v>
      </c>
      <c r="N46" s="2">
        <v>4.8075460384281253E-2</v>
      </c>
      <c r="O46" s="3">
        <v>4.1968314913944711E-2</v>
      </c>
      <c r="P46" s="3">
        <v>4.6257829036104876E-2</v>
      </c>
      <c r="Q46" s="3">
        <v>6.4127270631443967E-2</v>
      </c>
      <c r="R46" s="3">
        <v>6.1095278963001508E-2</v>
      </c>
      <c r="S46" s="3">
        <v>7.0910234461015659E-2</v>
      </c>
      <c r="T46" s="3">
        <v>7.4015243055496949E-2</v>
      </c>
      <c r="U46" s="3">
        <v>6.9837081955766322E-2</v>
      </c>
      <c r="V46" s="8">
        <f>'2020'!L46</f>
        <v>6.6037311665615869E-2</v>
      </c>
      <c r="W46" s="8">
        <v>7.2999999999999995E-2</v>
      </c>
      <c r="X46" s="3">
        <f>'2022'!L46</f>
        <v>0.10430657364815393</v>
      </c>
      <c r="Y46" s="3">
        <f>'2022'!M46</f>
        <v>6.2E-2</v>
      </c>
      <c r="Z46" s="3">
        <f>'2022'!N46</f>
        <v>5.9006398215038502E-2</v>
      </c>
      <c r="AA46" s="82">
        <f>'2022'!O46</f>
        <v>5.6608551973541033E-2</v>
      </c>
      <c r="AB46" s="7" t="s">
        <v>21</v>
      </c>
      <c r="AC46" s="86"/>
      <c r="AD46" s="87"/>
    </row>
    <row r="47" spans="1:30" x14ac:dyDescent="0.25">
      <c r="V47" s="1"/>
    </row>
  </sheetData>
  <mergeCells count="2">
    <mergeCell ref="AC2:AC46"/>
    <mergeCell ref="AD2:AD4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1FDB-8AFD-43DF-A48F-520D79B70C59}">
  <dimension ref="A1:AL152"/>
  <sheetViews>
    <sheetView tabSelected="1" topLeftCell="L1" zoomScaleNormal="100" workbookViewId="0">
      <selection activeCell="S14" sqref="S14"/>
    </sheetView>
  </sheetViews>
  <sheetFormatPr baseColWidth="10" defaultColWidth="11.42578125" defaultRowHeight="15" x14ac:dyDescent="0.25"/>
  <cols>
    <col min="2" max="2" width="30.42578125" customWidth="1"/>
    <col min="13" max="13" width="32" customWidth="1"/>
    <col min="22" max="22" width="20.42578125" customWidth="1"/>
    <col min="24" max="24" width="25.140625" customWidth="1"/>
  </cols>
  <sheetData>
    <row r="1" spans="1:32" ht="15.75" thickBot="1" x14ac:dyDescent="0.3"/>
    <row r="2" spans="1:32" ht="16.5" thickTop="1" thickBot="1" x14ac:dyDescent="0.3">
      <c r="A2" s="19">
        <v>2014</v>
      </c>
      <c r="B2" s="11"/>
      <c r="C2" s="11"/>
      <c r="D2" s="11"/>
      <c r="E2" s="11"/>
      <c r="F2" s="11"/>
      <c r="G2" s="11"/>
      <c r="H2" s="11"/>
      <c r="I2" s="11"/>
      <c r="J2" s="11"/>
      <c r="L2" s="19">
        <v>2015</v>
      </c>
      <c r="M2" s="11"/>
      <c r="N2" s="11"/>
      <c r="O2" s="11"/>
      <c r="P2" s="11"/>
      <c r="Q2" s="11"/>
      <c r="R2" s="11"/>
      <c r="S2" s="11"/>
      <c r="T2" s="11"/>
      <c r="U2" s="11"/>
      <c r="W2" s="19">
        <v>2016</v>
      </c>
      <c r="X2" s="11"/>
      <c r="Y2" s="11"/>
      <c r="Z2" s="11"/>
      <c r="AA2" s="11"/>
      <c r="AB2" s="11"/>
      <c r="AC2" s="11"/>
      <c r="AD2" s="11"/>
      <c r="AE2" s="11"/>
      <c r="AF2" s="11"/>
    </row>
    <row r="3" spans="1:32" ht="15.75" thickTop="1" x14ac:dyDescent="0.25">
      <c r="A3" s="20" t="s">
        <v>128</v>
      </c>
      <c r="B3" s="20" t="s">
        <v>129</v>
      </c>
      <c r="C3" s="20" t="s">
        <v>70</v>
      </c>
      <c r="D3" s="20" t="s">
        <v>71</v>
      </c>
      <c r="E3" s="20" t="s">
        <v>130</v>
      </c>
      <c r="F3" s="20" t="s">
        <v>131</v>
      </c>
      <c r="G3" s="20" t="s">
        <v>74</v>
      </c>
      <c r="H3" s="20" t="s">
        <v>75</v>
      </c>
      <c r="I3" s="20" t="s">
        <v>76</v>
      </c>
      <c r="J3" s="20" t="s">
        <v>21</v>
      </c>
      <c r="L3" s="20" t="s">
        <v>128</v>
      </c>
      <c r="M3" s="21" t="s">
        <v>129</v>
      </c>
      <c r="N3" s="21" t="s">
        <v>70</v>
      </c>
      <c r="O3" s="21" t="s">
        <v>71</v>
      </c>
      <c r="P3" s="21" t="s">
        <v>130</v>
      </c>
      <c r="Q3" s="21" t="s">
        <v>131</v>
      </c>
      <c r="R3" s="21" t="s">
        <v>74</v>
      </c>
      <c r="S3" s="21" t="s">
        <v>75</v>
      </c>
      <c r="T3" s="21" t="s">
        <v>76</v>
      </c>
      <c r="U3" s="21" t="s">
        <v>21</v>
      </c>
      <c r="W3" s="20" t="s">
        <v>128</v>
      </c>
      <c r="X3" s="21" t="s">
        <v>129</v>
      </c>
      <c r="Y3" s="21" t="s">
        <v>70</v>
      </c>
      <c r="Z3" s="21" t="s">
        <v>71</v>
      </c>
      <c r="AA3" s="21" t="s">
        <v>130</v>
      </c>
      <c r="AB3" s="21" t="s">
        <v>131</v>
      </c>
      <c r="AC3" s="21" t="s">
        <v>74</v>
      </c>
      <c r="AD3" s="21" t="s">
        <v>75</v>
      </c>
      <c r="AE3" s="21" t="s">
        <v>76</v>
      </c>
      <c r="AF3" s="21" t="s">
        <v>21</v>
      </c>
    </row>
    <row r="4" spans="1:32" x14ac:dyDescent="0.25">
      <c r="A4" s="36">
        <v>13</v>
      </c>
      <c r="B4" s="36" t="s">
        <v>34</v>
      </c>
      <c r="C4" s="37">
        <v>265.41000000000003</v>
      </c>
      <c r="D4" s="38">
        <v>227.75</v>
      </c>
      <c r="E4" s="38">
        <v>853.9</v>
      </c>
      <c r="F4" s="38">
        <v>325.8</v>
      </c>
      <c r="G4" s="38">
        <v>9</v>
      </c>
      <c r="H4" s="38">
        <v>315.75</v>
      </c>
      <c r="I4" s="38">
        <v>0</v>
      </c>
      <c r="J4" s="37">
        <v>1997.61</v>
      </c>
      <c r="L4" s="22">
        <v>13</v>
      </c>
      <c r="M4" s="23" t="s">
        <v>34</v>
      </c>
      <c r="N4" s="39">
        <v>147.75</v>
      </c>
      <c r="O4" s="39">
        <v>218</v>
      </c>
      <c r="P4" s="39">
        <v>494.21</v>
      </c>
      <c r="Q4" s="39">
        <v>208.35</v>
      </c>
      <c r="R4" s="39">
        <v>19.5</v>
      </c>
      <c r="S4" s="39">
        <v>150.15</v>
      </c>
      <c r="T4" s="39">
        <v>0</v>
      </c>
      <c r="U4" s="39">
        <v>1237.96</v>
      </c>
      <c r="W4" s="22">
        <v>13</v>
      </c>
      <c r="X4" s="23" t="s">
        <v>34</v>
      </c>
      <c r="Y4" s="18">
        <v>144.75</v>
      </c>
      <c r="Z4">
        <v>211.9</v>
      </c>
      <c r="AA4">
        <v>639.20000000000005</v>
      </c>
      <c r="AB4">
        <v>249</v>
      </c>
      <c r="AC4">
        <v>19.5</v>
      </c>
      <c r="AD4">
        <v>198</v>
      </c>
      <c r="AE4">
        <v>0</v>
      </c>
      <c r="AF4" s="18">
        <v>1462.35</v>
      </c>
    </row>
    <row r="5" spans="1:32" x14ac:dyDescent="0.25">
      <c r="A5" s="36"/>
      <c r="B5" s="36"/>
      <c r="C5" s="40"/>
      <c r="D5" s="40"/>
      <c r="E5" s="40"/>
      <c r="F5" s="40"/>
      <c r="G5" s="40"/>
      <c r="H5" s="40"/>
      <c r="I5" s="40"/>
      <c r="J5" s="40"/>
      <c r="L5" s="22"/>
      <c r="M5" s="23"/>
      <c r="N5" s="23"/>
      <c r="O5" s="23"/>
      <c r="P5" s="23"/>
      <c r="Q5" s="23"/>
      <c r="R5" s="23"/>
      <c r="S5" s="23"/>
      <c r="T5" s="23"/>
      <c r="U5" s="23"/>
      <c r="W5" s="22"/>
      <c r="X5" s="23"/>
      <c r="Y5" s="23"/>
      <c r="Z5" s="23"/>
      <c r="AA5" s="23"/>
      <c r="AB5" s="23"/>
      <c r="AC5" s="23"/>
      <c r="AD5" s="23"/>
      <c r="AE5" s="23"/>
      <c r="AF5" s="23"/>
    </row>
    <row r="6" spans="1:32" x14ac:dyDescent="0.25">
      <c r="A6" s="41" t="s">
        <v>132</v>
      </c>
      <c r="B6" s="42" t="s">
        <v>19</v>
      </c>
      <c r="C6" s="39">
        <v>0</v>
      </c>
      <c r="D6" s="39">
        <v>139.5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139.5</v>
      </c>
      <c r="L6" s="24" t="s">
        <v>132</v>
      </c>
      <c r="M6" s="25" t="s">
        <v>19</v>
      </c>
      <c r="N6" s="39">
        <v>58.5</v>
      </c>
      <c r="O6" s="39">
        <v>115.5</v>
      </c>
      <c r="P6" s="39">
        <v>0</v>
      </c>
      <c r="Q6" s="39"/>
      <c r="R6" s="39"/>
      <c r="S6" s="39"/>
      <c r="T6" s="39"/>
      <c r="U6" s="39">
        <v>376.4</v>
      </c>
      <c r="V6" s="43"/>
      <c r="W6" s="24" t="s">
        <v>132</v>
      </c>
      <c r="X6" s="25" t="s">
        <v>19</v>
      </c>
      <c r="Y6">
        <v>55.5</v>
      </c>
      <c r="Z6">
        <v>123</v>
      </c>
      <c r="AA6">
        <v>1.1000000000000001</v>
      </c>
      <c r="AF6">
        <v>431.6</v>
      </c>
    </row>
    <row r="7" spans="1:32" x14ac:dyDescent="0.25">
      <c r="A7" s="41" t="s">
        <v>133</v>
      </c>
      <c r="B7" s="42" t="s">
        <v>134</v>
      </c>
      <c r="C7" s="39">
        <v>19.3</v>
      </c>
      <c r="D7" s="39">
        <v>2342.67</v>
      </c>
      <c r="E7" s="39">
        <v>123.2</v>
      </c>
      <c r="F7" s="39">
        <v>0</v>
      </c>
      <c r="G7" s="39">
        <v>0</v>
      </c>
      <c r="H7" s="39">
        <v>0</v>
      </c>
      <c r="I7" s="39">
        <v>0</v>
      </c>
      <c r="J7" s="39">
        <v>2489.17</v>
      </c>
      <c r="L7" s="24" t="s">
        <v>133</v>
      </c>
      <c r="M7" s="25" t="s">
        <v>134</v>
      </c>
      <c r="N7" s="39">
        <v>0</v>
      </c>
      <c r="O7" s="39">
        <v>2062.23</v>
      </c>
      <c r="P7" s="39">
        <v>87</v>
      </c>
      <c r="Q7" s="39"/>
      <c r="R7" s="39"/>
      <c r="S7" s="39"/>
      <c r="T7" s="39"/>
      <c r="U7" s="39">
        <v>2149.23</v>
      </c>
      <c r="V7" s="43"/>
      <c r="W7" s="24" t="s">
        <v>133</v>
      </c>
      <c r="X7" s="25" t="s">
        <v>134</v>
      </c>
      <c r="Y7">
        <v>0</v>
      </c>
      <c r="Z7">
        <v>2138.9299999999998</v>
      </c>
      <c r="AA7">
        <v>142</v>
      </c>
      <c r="AF7" s="18">
        <v>2305.4299999999998</v>
      </c>
    </row>
    <row r="8" spans="1:32" x14ac:dyDescent="0.25">
      <c r="A8" s="36" t="s">
        <v>135</v>
      </c>
      <c r="B8" s="44" t="s">
        <v>21</v>
      </c>
      <c r="C8" s="39">
        <v>1742.77</v>
      </c>
      <c r="D8" s="39">
        <v>32969.106</v>
      </c>
      <c r="E8" s="39">
        <v>2283.36</v>
      </c>
      <c r="F8" s="39">
        <v>325.8</v>
      </c>
      <c r="G8" s="39">
        <v>9</v>
      </c>
      <c r="H8" s="39">
        <v>315.75</v>
      </c>
      <c r="I8" s="39">
        <v>17.850000000000001</v>
      </c>
      <c r="J8" s="39">
        <v>37675.135999999999</v>
      </c>
      <c r="L8" s="22" t="s">
        <v>135</v>
      </c>
      <c r="M8" s="26" t="s">
        <v>21</v>
      </c>
      <c r="N8">
        <v>1981.61</v>
      </c>
      <c r="O8">
        <v>26173.986000000001</v>
      </c>
      <c r="P8">
        <v>2367.61</v>
      </c>
      <c r="Q8">
        <v>208.35</v>
      </c>
      <c r="R8">
        <v>19.5</v>
      </c>
      <c r="S8">
        <v>150.15</v>
      </c>
      <c r="T8">
        <v>0</v>
      </c>
      <c r="U8">
        <v>30919.690999999999</v>
      </c>
      <c r="W8" s="22" t="s">
        <v>135</v>
      </c>
      <c r="X8" s="26" t="s">
        <v>21</v>
      </c>
      <c r="Y8" s="18">
        <v>1869.8269999999998</v>
      </c>
      <c r="Z8" s="18">
        <v>25371.195999999996</v>
      </c>
      <c r="AA8" s="18">
        <v>2876.0750000000003</v>
      </c>
      <c r="AB8">
        <v>268.5</v>
      </c>
      <c r="AC8">
        <v>21.5</v>
      </c>
      <c r="AD8">
        <v>198</v>
      </c>
      <c r="AE8">
        <v>0</v>
      </c>
      <c r="AF8" s="18">
        <v>30605.098000000005</v>
      </c>
    </row>
    <row r="9" spans="1:32" x14ac:dyDescent="0.25">
      <c r="A9" s="36"/>
      <c r="B9" s="45" t="s">
        <v>136</v>
      </c>
      <c r="C9" s="46">
        <f>+C8-C7-C6-C4</f>
        <v>1458.06</v>
      </c>
      <c r="D9" s="46">
        <f t="shared" ref="D9:J9" si="0">+D8-D7-D6-D4</f>
        <v>30259.186000000002</v>
      </c>
      <c r="E9" s="46">
        <f t="shared" si="0"/>
        <v>1306.2600000000002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6">
        <f>+I8-I7-I6-I4</f>
        <v>17.850000000000001</v>
      </c>
      <c r="J9" s="46">
        <f t="shared" si="0"/>
        <v>33048.856</v>
      </c>
      <c r="L9" s="22"/>
      <c r="M9" s="26" t="s">
        <v>136</v>
      </c>
      <c r="N9" s="26">
        <f>+N8-N7-N6-N4</f>
        <v>1775.36</v>
      </c>
      <c r="O9" s="26">
        <f>+O8-O7-O6-O4</f>
        <v>23778.256000000001</v>
      </c>
      <c r="P9" s="26">
        <f>+P8-P7-P6-P4</f>
        <v>1786.4</v>
      </c>
      <c r="Q9" s="26">
        <f t="shared" ref="Q9" si="1">+Q8-Q7-Q6-Q4</f>
        <v>0</v>
      </c>
      <c r="R9" s="26">
        <f>+R8-R7-R6-R4</f>
        <v>0</v>
      </c>
      <c r="S9" s="26">
        <f>+S8-S7-S6-S4</f>
        <v>0</v>
      </c>
      <c r="T9" s="26">
        <f>+T8-T7-T6-T4</f>
        <v>0</v>
      </c>
      <c r="U9" s="26">
        <f>+U8-U7-U6-U4</f>
        <v>27156.100999999999</v>
      </c>
      <c r="W9" s="22"/>
      <c r="X9" s="26" t="s">
        <v>136</v>
      </c>
      <c r="Y9" s="27">
        <f>+Y8-(Y7+Y6+Y4)</f>
        <v>1669.5769999999998</v>
      </c>
      <c r="Z9" s="27">
        <f t="shared" ref="Z9:AA9" si="2">+Z8-(Z7+Z6+Z4)</f>
        <v>22897.365999999995</v>
      </c>
      <c r="AA9" s="27">
        <f t="shared" si="2"/>
        <v>2093.7750000000001</v>
      </c>
      <c r="AB9" s="26">
        <f t="shared" ref="AB9" si="3">+AB8-AB7-AB6-AB4</f>
        <v>19.5</v>
      </c>
      <c r="AC9" s="26">
        <f>+AC8-AC7-AC6-AC4</f>
        <v>2</v>
      </c>
      <c r="AD9" s="26">
        <f>+AD8-AD7-AD6-AD4</f>
        <v>0</v>
      </c>
      <c r="AE9" s="26">
        <f>+AE8-AE7-AE6-AE4</f>
        <v>0</v>
      </c>
      <c r="AF9" s="27">
        <f>+AF8-AF7-AF6-AF4</f>
        <v>26405.718000000008</v>
      </c>
    </row>
    <row r="10" spans="1:32" x14ac:dyDescent="0.25">
      <c r="A10" s="36"/>
      <c r="B10" s="45"/>
      <c r="C10" s="47">
        <f>+C9/$J9</f>
        <v>4.4118319859543696E-2</v>
      </c>
      <c r="D10" s="47">
        <f>+D9/$J9</f>
        <v>0.91558951390026944</v>
      </c>
      <c r="E10" s="47">
        <f>+E9/$J9</f>
        <v>3.9525120022308798E-2</v>
      </c>
      <c r="F10" s="47">
        <f>+F9/$J9</f>
        <v>0</v>
      </c>
      <c r="G10" s="47">
        <f t="shared" ref="G10:H10" si="4">+G9/$J9</f>
        <v>0</v>
      </c>
      <c r="H10" s="47">
        <f t="shared" si="4"/>
        <v>0</v>
      </c>
      <c r="I10" s="47">
        <f>+I9/$J9</f>
        <v>5.401094670266348E-4</v>
      </c>
      <c r="J10" s="45">
        <f>+J9/$J9</f>
        <v>1</v>
      </c>
      <c r="L10" s="22"/>
      <c r="M10" s="26"/>
      <c r="N10" s="28">
        <f>+N9/$U9</f>
        <v>6.537610093584495E-2</v>
      </c>
      <c r="O10" s="28">
        <f>+O9/$U9</f>
        <v>0.87561377091652448</v>
      </c>
      <c r="P10" s="28">
        <f>+P9/$U9</f>
        <v>6.5782639414988187E-2</v>
      </c>
      <c r="Q10" s="28">
        <f t="shared" ref="Q10:T10" si="5">+Q9/$U9</f>
        <v>0</v>
      </c>
      <c r="R10" s="28">
        <f>+R9/$U9</f>
        <v>0</v>
      </c>
      <c r="S10" s="28">
        <f t="shared" si="5"/>
        <v>0</v>
      </c>
      <c r="T10" s="28">
        <f t="shared" si="5"/>
        <v>0</v>
      </c>
      <c r="U10" s="28">
        <f>+U9/$U9</f>
        <v>1</v>
      </c>
      <c r="W10" s="22"/>
      <c r="X10" s="26"/>
      <c r="Y10" s="28">
        <f>+Y9/AF9</f>
        <v>6.3227858450961238E-2</v>
      </c>
      <c r="Z10" s="28">
        <f>+Z9/AF9</f>
        <v>0.86713665578038768</v>
      </c>
      <c r="AA10" s="28">
        <f>+AA9/AF9</f>
        <v>7.9292485059485954E-2</v>
      </c>
      <c r="AB10" s="28">
        <f>+AB9/AF9</f>
        <v>7.3847641635800228E-4</v>
      </c>
      <c r="AC10" s="28">
        <f>+AC9/AF9</f>
        <v>7.5741170908513055E-5</v>
      </c>
      <c r="AD10" s="28">
        <f>+AD9/AF9</f>
        <v>0</v>
      </c>
      <c r="AE10" s="28">
        <f>+AE9/AF9</f>
        <v>0</v>
      </c>
      <c r="AF10" s="28">
        <f>+AF9/$AF9</f>
        <v>1</v>
      </c>
    </row>
    <row r="12" spans="1:32" ht="15.75" thickBot="1" x14ac:dyDescent="0.3">
      <c r="N12" t="s">
        <v>70</v>
      </c>
      <c r="O12" t="s">
        <v>71</v>
      </c>
      <c r="P12" t="s">
        <v>130</v>
      </c>
    </row>
    <row r="13" spans="1:32" ht="16.5" thickTop="1" thickBot="1" x14ac:dyDescent="0.3">
      <c r="A13" s="19">
        <v>2013</v>
      </c>
      <c r="B13" s="11"/>
      <c r="C13" s="11"/>
      <c r="D13" s="11"/>
      <c r="E13" s="11"/>
      <c r="F13" s="11"/>
      <c r="G13" s="11"/>
      <c r="H13" s="11"/>
      <c r="I13" s="11"/>
      <c r="J13" s="11"/>
      <c r="M13">
        <v>2000</v>
      </c>
      <c r="N13" s="8">
        <v>8.062400678586841E-2</v>
      </c>
      <c r="O13" s="8">
        <f>+D152</f>
        <v>0.91880236232303492</v>
      </c>
      <c r="P13" s="8">
        <v>5.7363089109673047E-4</v>
      </c>
      <c r="W13" s="19">
        <v>2017</v>
      </c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ht="15.75" thickTop="1" x14ac:dyDescent="0.25">
      <c r="A14" s="20" t="s">
        <v>128</v>
      </c>
      <c r="B14" s="20" t="s">
        <v>129</v>
      </c>
      <c r="C14" s="20" t="s">
        <v>70</v>
      </c>
      <c r="D14" s="20" t="s">
        <v>71</v>
      </c>
      <c r="E14" s="20" t="s">
        <v>130</v>
      </c>
      <c r="F14" s="20" t="s">
        <v>131</v>
      </c>
      <c r="G14" s="20" t="s">
        <v>74</v>
      </c>
      <c r="H14" s="20" t="s">
        <v>75</v>
      </c>
      <c r="I14" s="20" t="s">
        <v>76</v>
      </c>
      <c r="J14" s="20" t="s">
        <v>21</v>
      </c>
      <c r="M14">
        <v>2001</v>
      </c>
      <c r="N14" s="3">
        <v>8.1993383788972959E-2</v>
      </c>
      <c r="O14" s="3">
        <f>+D142</f>
        <v>0.91364681296810912</v>
      </c>
      <c r="P14" s="3">
        <v>4.3598032429180743E-3</v>
      </c>
      <c r="W14" s="20" t="s">
        <v>128</v>
      </c>
      <c r="X14" s="21" t="s">
        <v>129</v>
      </c>
      <c r="Y14" s="21" t="s">
        <v>70</v>
      </c>
      <c r="Z14" s="21" t="s">
        <v>71</v>
      </c>
      <c r="AA14" s="21" t="s">
        <v>130</v>
      </c>
      <c r="AB14" s="21" t="s">
        <v>131</v>
      </c>
      <c r="AC14" s="21" t="s">
        <v>74</v>
      </c>
      <c r="AD14" s="21" t="s">
        <v>75</v>
      </c>
      <c r="AE14" s="21" t="s">
        <v>76</v>
      </c>
      <c r="AF14" s="21" t="s">
        <v>21</v>
      </c>
    </row>
    <row r="15" spans="1:32" s="48" customFormat="1" x14ac:dyDescent="0.25">
      <c r="A15" s="36">
        <v>13</v>
      </c>
      <c r="B15" s="36" t="s">
        <v>34</v>
      </c>
      <c r="C15">
        <v>190.4</v>
      </c>
      <c r="D15">
        <v>200.25</v>
      </c>
      <c r="E15">
        <v>825.15</v>
      </c>
      <c r="F15">
        <v>279.7</v>
      </c>
      <c r="G15">
        <v>13.5</v>
      </c>
      <c r="H15">
        <v>261.3</v>
      </c>
      <c r="I15" s="36">
        <v>0</v>
      </c>
      <c r="J15" s="36">
        <v>1650.55</v>
      </c>
      <c r="K15"/>
      <c r="L15"/>
      <c r="M15">
        <v>2002</v>
      </c>
      <c r="N15" s="3">
        <v>8.0881104517539687E-2</v>
      </c>
      <c r="O15" s="3">
        <f>+D132</f>
        <v>0.91338216050124021</v>
      </c>
      <c r="P15" s="3">
        <v>5.7367349812200508E-3</v>
      </c>
      <c r="Q15"/>
      <c r="R15"/>
      <c r="S15"/>
      <c r="T15"/>
      <c r="U15"/>
      <c r="V15"/>
      <c r="W15" s="22">
        <v>13</v>
      </c>
      <c r="X15" s="23" t="s">
        <v>34</v>
      </c>
      <c r="Y15" s="18">
        <v>133</v>
      </c>
      <c r="Z15">
        <v>225.35</v>
      </c>
      <c r="AA15">
        <v>496.46</v>
      </c>
      <c r="AB15">
        <v>263.25</v>
      </c>
      <c r="AC15">
        <v>19.5</v>
      </c>
      <c r="AD15">
        <v>163.95</v>
      </c>
      <c r="AE15">
        <v>0</v>
      </c>
      <c r="AF15" s="18">
        <v>1301.51</v>
      </c>
    </row>
    <row r="16" spans="1:32" s="48" customForma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/>
      <c r="L16"/>
      <c r="M16">
        <v>2003</v>
      </c>
      <c r="N16" s="3">
        <v>8.0606004671333678E-2</v>
      </c>
      <c r="O16" s="3">
        <f>+D122</f>
        <v>0.91354276305233262</v>
      </c>
      <c r="P16" s="3">
        <v>5.8512322763335928E-3</v>
      </c>
      <c r="Q16"/>
      <c r="R16"/>
      <c r="S16"/>
      <c r="T16"/>
      <c r="U16"/>
      <c r="V16"/>
      <c r="W16" s="22"/>
      <c r="X16" s="23"/>
      <c r="Y16" s="23"/>
      <c r="Z16" s="23"/>
      <c r="AA16" s="23"/>
      <c r="AB16" s="23"/>
      <c r="AC16" s="23"/>
      <c r="AD16" s="23"/>
      <c r="AE16" s="23"/>
      <c r="AF16" s="23"/>
    </row>
    <row r="17" spans="1:38" x14ac:dyDescent="0.25">
      <c r="A17" s="41" t="s">
        <v>132</v>
      </c>
      <c r="B17" s="41" t="s">
        <v>19</v>
      </c>
      <c r="C17" s="41">
        <v>0</v>
      </c>
      <c r="D17">
        <v>121.5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130.5</v>
      </c>
      <c r="M17">
        <v>2004</v>
      </c>
      <c r="N17" s="3">
        <v>7.5278968761023524E-2</v>
      </c>
      <c r="O17" s="3">
        <f>+D112</f>
        <v>0.91699030799441961</v>
      </c>
      <c r="P17" s="3">
        <v>7.730723244556972E-3</v>
      </c>
      <c r="W17" s="24" t="s">
        <v>132</v>
      </c>
      <c r="X17" s="25" t="s">
        <v>19</v>
      </c>
      <c r="Y17" s="18">
        <v>3</v>
      </c>
      <c r="Z17" s="18">
        <v>2096.41</v>
      </c>
      <c r="AA17" s="18">
        <v>172.4</v>
      </c>
      <c r="AB17" s="18"/>
      <c r="AC17" s="18"/>
      <c r="AD17" s="18"/>
      <c r="AE17" s="18"/>
      <c r="AF17" s="18">
        <v>2278.0100000000002</v>
      </c>
    </row>
    <row r="18" spans="1:38" x14ac:dyDescent="0.25">
      <c r="A18" s="41" t="s">
        <v>133</v>
      </c>
      <c r="B18" s="41" t="s">
        <v>134</v>
      </c>
      <c r="C18">
        <v>46</v>
      </c>
      <c r="D18">
        <v>2460.5500000000002</v>
      </c>
      <c r="E18">
        <v>133</v>
      </c>
      <c r="F18">
        <v>6</v>
      </c>
      <c r="G18" s="41">
        <v>0</v>
      </c>
      <c r="H18">
        <v>3</v>
      </c>
      <c r="I18" s="41">
        <v>361.1</v>
      </c>
      <c r="J18" s="41">
        <v>2957.38</v>
      </c>
      <c r="M18">
        <v>2005</v>
      </c>
      <c r="N18" s="8">
        <v>7.7207065735119554E-2</v>
      </c>
      <c r="O18" s="8">
        <f>+D102</f>
        <v>0.90897042055846033</v>
      </c>
      <c r="P18" s="8">
        <v>1.3822513706419924E-2</v>
      </c>
      <c r="W18" s="24" t="s">
        <v>133</v>
      </c>
      <c r="X18" s="25" t="s">
        <v>134</v>
      </c>
      <c r="Y18" s="18">
        <v>57</v>
      </c>
      <c r="Z18" s="18">
        <v>110.1</v>
      </c>
      <c r="AA18" s="18">
        <v>6</v>
      </c>
      <c r="AB18" s="18"/>
      <c r="AC18" s="18"/>
      <c r="AD18" s="18"/>
      <c r="AE18" s="18"/>
      <c r="AF18" s="18">
        <v>434.85</v>
      </c>
    </row>
    <row r="19" spans="1:38" x14ac:dyDescent="0.25">
      <c r="A19" s="36" t="s">
        <v>135</v>
      </c>
      <c r="B19" s="36" t="s">
        <v>21</v>
      </c>
      <c r="C19">
        <v>1666.325</v>
      </c>
      <c r="D19">
        <v>35432.883000000002</v>
      </c>
      <c r="E19">
        <v>2013.3</v>
      </c>
      <c r="F19">
        <v>282.7</v>
      </c>
      <c r="G19">
        <v>13.5</v>
      </c>
      <c r="H19">
        <v>261.3</v>
      </c>
      <c r="I19" s="49">
        <v>0</v>
      </c>
      <c r="J19" s="49">
        <v>40691.550000000003</v>
      </c>
      <c r="M19">
        <v>2006</v>
      </c>
      <c r="N19" s="8">
        <v>7.3779961544665762E-2</v>
      </c>
      <c r="O19" s="8">
        <f>+D92</f>
        <v>0.91328322129949824</v>
      </c>
      <c r="P19" s="8">
        <v>1.3125208260478962E-2</v>
      </c>
      <c r="W19" s="22" t="s">
        <v>135</v>
      </c>
      <c r="X19" s="26" t="s">
        <v>21</v>
      </c>
      <c r="Y19" s="18">
        <v>2137.6109999999999</v>
      </c>
      <c r="Z19" s="18">
        <v>24620.965</v>
      </c>
      <c r="AA19" s="18">
        <v>2936.8339999999998</v>
      </c>
      <c r="AB19">
        <v>266.45</v>
      </c>
      <c r="AC19">
        <v>19.5</v>
      </c>
      <c r="AD19">
        <v>163.95</v>
      </c>
      <c r="AE19">
        <v>0</v>
      </c>
      <c r="AF19" s="18">
        <v>30145.31</v>
      </c>
    </row>
    <row r="20" spans="1:38" x14ac:dyDescent="0.25">
      <c r="A20" s="36"/>
      <c r="B20" s="36" t="s">
        <v>136</v>
      </c>
      <c r="C20" s="36">
        <f>+C19-C18-C17-C15</f>
        <v>1429.925</v>
      </c>
      <c r="D20" s="36">
        <f t="shared" ref="D20:J20" si="6">+D19-D18-D17-D15</f>
        <v>32650.582999999999</v>
      </c>
      <c r="E20" s="36">
        <f t="shared" si="6"/>
        <v>1055.1500000000001</v>
      </c>
      <c r="F20" s="36">
        <f t="shared" si="6"/>
        <v>-3</v>
      </c>
      <c r="G20" s="36">
        <f t="shared" si="6"/>
        <v>0</v>
      </c>
      <c r="H20" s="36">
        <f t="shared" si="6"/>
        <v>-3</v>
      </c>
      <c r="I20" s="36">
        <f t="shared" si="6"/>
        <v>-361.1</v>
      </c>
      <c r="J20" s="36">
        <f t="shared" si="6"/>
        <v>35953.120000000003</v>
      </c>
      <c r="M20">
        <v>2007</v>
      </c>
      <c r="N20" s="8">
        <v>7.4228404734377043E-2</v>
      </c>
      <c r="O20" s="8">
        <f>+D82</f>
        <v>0.91092821080030528</v>
      </c>
      <c r="P20" s="8">
        <v>1.4985728363525817E-2</v>
      </c>
      <c r="W20" s="22"/>
      <c r="X20" s="26" t="s">
        <v>136</v>
      </c>
      <c r="Y20" s="27">
        <f>+Y19-Y15-Y17-Y18</f>
        <v>1944.6109999999999</v>
      </c>
      <c r="Z20" s="27">
        <f t="shared" ref="Z20:AF20" si="7">+Z19-Z15-Z17-Z18</f>
        <v>22189.105000000003</v>
      </c>
      <c r="AA20" s="27">
        <f t="shared" si="7"/>
        <v>2261.9739999999997</v>
      </c>
      <c r="AB20" s="27">
        <f t="shared" si="7"/>
        <v>3.1999999999999886</v>
      </c>
      <c r="AC20" s="27">
        <f t="shared" si="7"/>
        <v>0</v>
      </c>
      <c r="AD20" s="27">
        <f t="shared" si="7"/>
        <v>0</v>
      </c>
      <c r="AE20" s="27">
        <f t="shared" si="7"/>
        <v>0</v>
      </c>
      <c r="AF20" s="27">
        <f t="shared" si="7"/>
        <v>26130.940000000002</v>
      </c>
      <c r="AH20" s="18"/>
      <c r="AI20" s="18"/>
      <c r="AJ20" s="18"/>
      <c r="AK20" s="18"/>
    </row>
    <row r="21" spans="1:38" x14ac:dyDescent="0.25">
      <c r="A21" s="36"/>
      <c r="B21" s="36"/>
      <c r="C21" s="50">
        <f t="shared" ref="C21:J21" si="8">+C20/$J20</f>
        <v>3.9771930780972554E-2</v>
      </c>
      <c r="D21" s="50">
        <f t="shared" si="8"/>
        <v>0.90814324320114626</v>
      </c>
      <c r="E21" s="50">
        <f t="shared" si="8"/>
        <v>2.9347939761556162E-2</v>
      </c>
      <c r="F21" s="50">
        <f t="shared" si="8"/>
        <v>-8.3441993351341968E-5</v>
      </c>
      <c r="G21" s="50">
        <f t="shared" si="8"/>
        <v>0</v>
      </c>
      <c r="H21" s="50">
        <f t="shared" si="8"/>
        <v>-8.3441993351341968E-5</v>
      </c>
      <c r="I21" s="50">
        <f t="shared" si="8"/>
        <v>-1.0043634599723196E-2</v>
      </c>
      <c r="J21" s="36">
        <f t="shared" si="8"/>
        <v>1</v>
      </c>
      <c r="M21">
        <v>2008</v>
      </c>
      <c r="N21" s="8">
        <v>7.7423339644892758E-2</v>
      </c>
      <c r="O21" s="8">
        <f>+D72</f>
        <v>0.90731646294033741</v>
      </c>
      <c r="P21" s="8">
        <v>1.5404957951889319E-2</v>
      </c>
      <c r="W21" s="22"/>
      <c r="X21" s="26"/>
      <c r="Y21" s="28">
        <f>+Y20/AF20</f>
        <v>7.4417950521489071E-2</v>
      </c>
      <c r="Z21" s="28">
        <f>+Z20/AF20</f>
        <v>0.84915066201215883</v>
      </c>
      <c r="AA21" s="28">
        <f>+AA20/AF20</f>
        <v>8.6563055136937267E-2</v>
      </c>
      <c r="AB21" s="28">
        <f>+AB20/AF20</f>
        <v>1.224601946964016E-4</v>
      </c>
      <c r="AC21" s="28">
        <f>+AC20/AF20</f>
        <v>0</v>
      </c>
      <c r="AD21" s="28">
        <f>+AD20/AF20</f>
        <v>0</v>
      </c>
      <c r="AE21" s="28">
        <f>+AE20/AF20</f>
        <v>0</v>
      </c>
      <c r="AF21" s="28">
        <f>+AF20/$AF20</f>
        <v>1</v>
      </c>
    </row>
    <row r="22" spans="1:38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M22">
        <v>2009</v>
      </c>
      <c r="N22" s="8">
        <v>6.6307430687071844E-2</v>
      </c>
      <c r="O22" s="8">
        <f>+D62</f>
        <v>0.91696053820036372</v>
      </c>
      <c r="P22" s="8">
        <v>1.6732031112564601E-2</v>
      </c>
      <c r="AH22" s="18"/>
      <c r="AI22" s="18"/>
      <c r="AJ22" s="18"/>
      <c r="AK22" s="18"/>
    </row>
    <row r="23" spans="1:38" ht="16.5" thickTop="1" thickBot="1" x14ac:dyDescent="0.3">
      <c r="A23" s="19">
        <v>2012</v>
      </c>
      <c r="B23" s="11"/>
      <c r="C23" s="11"/>
      <c r="D23" s="11"/>
      <c r="E23" s="11"/>
      <c r="F23" s="11"/>
      <c r="G23" s="11"/>
      <c r="H23" s="11"/>
      <c r="I23" s="11"/>
      <c r="J23" s="11"/>
      <c r="M23">
        <v>2010</v>
      </c>
      <c r="N23" s="8">
        <v>6.1414466335620872E-2</v>
      </c>
      <c r="O23" s="8">
        <f>+D52</f>
        <v>0.92020036664563365</v>
      </c>
      <c r="P23" s="8">
        <v>1.8385167018745759E-2</v>
      </c>
      <c r="AJ23" s="2"/>
      <c r="AK23" s="2"/>
      <c r="AL23" s="2"/>
    </row>
    <row r="24" spans="1:38" ht="16.5" thickTop="1" thickBot="1" x14ac:dyDescent="0.3">
      <c r="A24" s="20" t="s">
        <v>128</v>
      </c>
      <c r="B24" s="20" t="s">
        <v>129</v>
      </c>
      <c r="C24" s="20" t="s">
        <v>70</v>
      </c>
      <c r="D24" s="20" t="s">
        <v>71</v>
      </c>
      <c r="E24" s="20" t="s">
        <v>130</v>
      </c>
      <c r="F24" s="20" t="s">
        <v>131</v>
      </c>
      <c r="G24" s="20" t="s">
        <v>74</v>
      </c>
      <c r="H24" s="20" t="s">
        <v>75</v>
      </c>
      <c r="I24" s="20" t="s">
        <v>76</v>
      </c>
      <c r="J24" s="20" t="s">
        <v>21</v>
      </c>
      <c r="M24">
        <v>2011</v>
      </c>
      <c r="N24" s="53">
        <v>5.1403072473537016E-2</v>
      </c>
      <c r="O24" s="3">
        <f>+D42</f>
        <v>0.92700608956837649</v>
      </c>
      <c r="P24" s="3">
        <v>2.1697932712472914E-2</v>
      </c>
      <c r="W24" s="19">
        <v>2018</v>
      </c>
      <c r="X24" s="11"/>
      <c r="Y24" s="11"/>
      <c r="Z24" s="11"/>
      <c r="AA24" s="11"/>
      <c r="AB24" s="11"/>
      <c r="AC24" s="11"/>
      <c r="AD24" s="11"/>
      <c r="AE24" s="11"/>
      <c r="AF24" s="11"/>
    </row>
    <row r="25" spans="1:38" ht="15.75" thickTop="1" x14ac:dyDescent="0.25">
      <c r="A25" s="36">
        <v>13</v>
      </c>
      <c r="B25" s="36" t="s">
        <v>34</v>
      </c>
      <c r="C25" s="36">
        <v>164.5</v>
      </c>
      <c r="D25" s="36">
        <v>209.25</v>
      </c>
      <c r="E25" s="36">
        <v>831.5</v>
      </c>
      <c r="F25" s="36">
        <v>216.8</v>
      </c>
      <c r="G25" s="36">
        <v>15</v>
      </c>
      <c r="H25" s="36">
        <v>213.5</v>
      </c>
      <c r="I25" s="36">
        <v>0</v>
      </c>
      <c r="J25" s="36">
        <v>1650.55</v>
      </c>
      <c r="M25">
        <v>2012</v>
      </c>
      <c r="N25" s="53">
        <v>4.8224326567485661E-2</v>
      </c>
      <c r="O25" s="3">
        <f>+D31</f>
        <v>0.93489174235782591</v>
      </c>
      <c r="P25" s="3">
        <v>2.6781542186046718E-2</v>
      </c>
      <c r="W25" s="20" t="s">
        <v>128</v>
      </c>
      <c r="X25" s="21" t="s">
        <v>129</v>
      </c>
      <c r="Y25" s="21" t="s">
        <v>70</v>
      </c>
      <c r="Z25" s="21" t="s">
        <v>71</v>
      </c>
      <c r="AA25" s="21" t="s">
        <v>130</v>
      </c>
      <c r="AB25" s="21" t="s">
        <v>131</v>
      </c>
      <c r="AC25" s="21" t="s">
        <v>74</v>
      </c>
      <c r="AD25" s="21" t="s">
        <v>75</v>
      </c>
      <c r="AE25" s="21" t="s">
        <v>76</v>
      </c>
      <c r="AF25" s="21" t="s">
        <v>21</v>
      </c>
    </row>
    <row r="26" spans="1:38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M26">
        <v>2013</v>
      </c>
      <c r="N26" s="53">
        <v>0.04</v>
      </c>
      <c r="O26" s="3">
        <v>0.90800000000000003</v>
      </c>
      <c r="P26" s="3">
        <v>2.9000000000000001E-2</v>
      </c>
      <c r="W26" s="22">
        <v>13</v>
      </c>
      <c r="X26" s="23" t="s">
        <v>34</v>
      </c>
      <c r="Y26" s="18">
        <v>134</v>
      </c>
      <c r="Z26">
        <v>251.15</v>
      </c>
      <c r="AA26">
        <v>467.5</v>
      </c>
      <c r="AB26">
        <v>127.5</v>
      </c>
      <c r="AC26">
        <v>58.5</v>
      </c>
      <c r="AD26">
        <v>154.5</v>
      </c>
      <c r="AE26">
        <v>0</v>
      </c>
      <c r="AF26" s="18">
        <v>1193.1500000000001</v>
      </c>
    </row>
    <row r="27" spans="1:38" x14ac:dyDescent="0.25">
      <c r="A27" s="41" t="s">
        <v>132</v>
      </c>
      <c r="B27" s="41" t="s">
        <v>19</v>
      </c>
      <c r="C27" s="41">
        <v>0</v>
      </c>
      <c r="D27" s="41">
        <v>130.5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130.5</v>
      </c>
      <c r="M27">
        <v>2014</v>
      </c>
      <c r="N27" s="3">
        <v>4.3999999999999997E-2</v>
      </c>
      <c r="O27" s="3">
        <v>0.91600000000000004</v>
      </c>
      <c r="P27" s="3">
        <v>0.04</v>
      </c>
      <c r="W27" s="22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8" x14ac:dyDescent="0.25">
      <c r="A28" s="41" t="s">
        <v>133</v>
      </c>
      <c r="B28" s="41" t="s">
        <v>134</v>
      </c>
      <c r="C28" s="41">
        <v>57.95</v>
      </c>
      <c r="D28" s="41">
        <v>2441.13</v>
      </c>
      <c r="E28" s="41">
        <v>91.2</v>
      </c>
      <c r="F28" s="41">
        <v>4</v>
      </c>
      <c r="G28" s="41">
        <v>0</v>
      </c>
      <c r="H28" s="41">
        <v>2</v>
      </c>
      <c r="I28" s="41">
        <v>361.1</v>
      </c>
      <c r="J28" s="41">
        <v>2957.38</v>
      </c>
      <c r="M28">
        <v>2015</v>
      </c>
      <c r="N28" s="3">
        <v>6.5873471792605692E-2</v>
      </c>
      <c r="O28" s="3">
        <v>0.87864339372514355</v>
      </c>
      <c r="P28" s="3">
        <v>5.5483134482250701E-2</v>
      </c>
      <c r="W28" s="24" t="s">
        <v>132</v>
      </c>
      <c r="X28" s="25" t="s">
        <v>19</v>
      </c>
      <c r="Y28">
        <v>40.5</v>
      </c>
      <c r="Z28">
        <v>103.5</v>
      </c>
      <c r="AA28">
        <v>0</v>
      </c>
      <c r="AF28">
        <v>351</v>
      </c>
    </row>
    <row r="29" spans="1:38" x14ac:dyDescent="0.25">
      <c r="A29" s="36" t="s">
        <v>135</v>
      </c>
      <c r="B29" s="36" t="s">
        <v>21</v>
      </c>
      <c r="C29" s="49">
        <v>1956.2650000000001</v>
      </c>
      <c r="D29" s="49">
        <v>36393.154999999999</v>
      </c>
      <c r="E29" s="49">
        <v>1885.5800000000002</v>
      </c>
      <c r="F29" s="49">
        <v>216.79999999999998</v>
      </c>
      <c r="G29" s="49">
        <v>15</v>
      </c>
      <c r="H29" s="49">
        <v>213.5</v>
      </c>
      <c r="I29" s="49">
        <v>0</v>
      </c>
      <c r="J29" s="49">
        <v>40691.550000000003</v>
      </c>
      <c r="M29">
        <v>2016</v>
      </c>
      <c r="N29" s="8">
        <v>7.6349688648810865E-2</v>
      </c>
      <c r="O29" s="8">
        <v>0.86713665578038768</v>
      </c>
      <c r="P29" s="8">
        <v>6.4025808387726008E-2</v>
      </c>
      <c r="W29" s="24" t="s">
        <v>133</v>
      </c>
      <c r="X29" s="25" t="s">
        <v>134</v>
      </c>
      <c r="Y29" s="51">
        <v>0</v>
      </c>
      <c r="Z29">
        <v>1955.4590000000001</v>
      </c>
      <c r="AA29">
        <v>169.9</v>
      </c>
      <c r="AF29">
        <v>2128.3589999999999</v>
      </c>
    </row>
    <row r="30" spans="1:38" x14ac:dyDescent="0.25">
      <c r="A30" s="36"/>
      <c r="B30" s="36" t="s">
        <v>136</v>
      </c>
      <c r="C30" s="36">
        <f>+C29-C28-C27-C25</f>
        <v>1733.8150000000001</v>
      </c>
      <c r="D30" s="36">
        <f t="shared" ref="D30:J30" si="9">+D29-D28-D27-D25</f>
        <v>33612.275000000001</v>
      </c>
      <c r="E30" s="36">
        <f t="shared" si="9"/>
        <v>962.88000000000011</v>
      </c>
      <c r="F30" s="36">
        <f t="shared" si="9"/>
        <v>-4.0000000000000284</v>
      </c>
      <c r="G30" s="36">
        <f t="shared" si="9"/>
        <v>0</v>
      </c>
      <c r="H30" s="36">
        <f t="shared" si="9"/>
        <v>-2</v>
      </c>
      <c r="I30" s="36">
        <f t="shared" si="9"/>
        <v>-361.1</v>
      </c>
      <c r="J30" s="36">
        <f t="shared" si="9"/>
        <v>35953.120000000003</v>
      </c>
      <c r="M30">
        <v>2017</v>
      </c>
      <c r="N30" s="8">
        <v>8.6463535507770486E-2</v>
      </c>
      <c r="O30" s="8">
        <v>0.8415894592226062</v>
      </c>
      <c r="P30" s="8">
        <v>7.1090165283247075E-2</v>
      </c>
      <c r="W30" s="22" t="s">
        <v>135</v>
      </c>
      <c r="X30" s="26" t="s">
        <v>21</v>
      </c>
      <c r="Y30" s="18">
        <v>2236.201</v>
      </c>
      <c r="Z30" s="18">
        <v>24726.652999999998</v>
      </c>
      <c r="AA30" s="18">
        <v>2909.355</v>
      </c>
      <c r="AB30">
        <v>127.5</v>
      </c>
      <c r="AC30">
        <v>58.5</v>
      </c>
      <c r="AD30">
        <v>154.5</v>
      </c>
      <c r="AE30">
        <v>0</v>
      </c>
      <c r="AF30" s="18">
        <v>30212.708999999999</v>
      </c>
    </row>
    <row r="31" spans="1:38" x14ac:dyDescent="0.25">
      <c r="A31" s="36"/>
      <c r="B31" s="36"/>
      <c r="C31" s="50">
        <f t="shared" ref="C31:J31" si="10">+C30/$J30</f>
        <v>4.8224326567485661E-2</v>
      </c>
      <c r="D31" s="50">
        <f t="shared" si="10"/>
        <v>0.93489174235782591</v>
      </c>
      <c r="E31" s="50">
        <f t="shared" si="10"/>
        <v>2.6781542186046718E-2</v>
      </c>
      <c r="F31" s="50">
        <f t="shared" si="10"/>
        <v>-1.1125599113512341E-4</v>
      </c>
      <c r="G31" s="50">
        <f t="shared" si="10"/>
        <v>0</v>
      </c>
      <c r="H31" s="50">
        <f t="shared" si="10"/>
        <v>-5.5627995567561307E-5</v>
      </c>
      <c r="I31" s="50">
        <f t="shared" si="10"/>
        <v>-1.0043634599723196E-2</v>
      </c>
      <c r="J31" s="36">
        <f t="shared" si="10"/>
        <v>1</v>
      </c>
      <c r="M31">
        <v>2018</v>
      </c>
      <c r="N31" s="3">
        <v>8.8928492547657681E-2</v>
      </c>
      <c r="O31" s="3">
        <v>0.8382293356486239</v>
      </c>
      <c r="P31" s="3">
        <v>7.20767549371292E-2</v>
      </c>
      <c r="W31" s="22"/>
      <c r="X31" s="26" t="s">
        <v>136</v>
      </c>
      <c r="Y31" s="27">
        <f>Y30-Y26-Y28-Y29</f>
        <v>2061.701</v>
      </c>
      <c r="Z31" s="27">
        <f t="shared" ref="Z31:AF31" si="11">Z30-Z26-Z28-Z29</f>
        <v>22416.543999999998</v>
      </c>
      <c r="AA31" s="27">
        <f t="shared" si="11"/>
        <v>2271.9549999999999</v>
      </c>
      <c r="AB31" s="27">
        <f t="shared" si="11"/>
        <v>0</v>
      </c>
      <c r="AC31" s="27">
        <f t="shared" si="11"/>
        <v>0</v>
      </c>
      <c r="AD31" s="27">
        <f t="shared" si="11"/>
        <v>0</v>
      </c>
      <c r="AE31" s="27">
        <f t="shared" si="11"/>
        <v>0</v>
      </c>
      <c r="AF31" s="27">
        <f t="shared" si="11"/>
        <v>26540.199999999997</v>
      </c>
    </row>
    <row r="32" spans="1:38" x14ac:dyDescent="0.25">
      <c r="M32">
        <v>2019</v>
      </c>
      <c r="N32" s="8">
        <v>7.9303787883037241E-2</v>
      </c>
      <c r="O32" s="8">
        <v>0.84489629550685508</v>
      </c>
      <c r="P32" s="8">
        <v>7.4342276244911978E-2</v>
      </c>
      <c r="W32" s="22"/>
      <c r="X32" s="26"/>
      <c r="Y32" s="28">
        <f>+Y31/AF31</f>
        <v>7.7682195311263677E-2</v>
      </c>
      <c r="Z32" s="28">
        <f>+Z31/AF31</f>
        <v>0.84462603898990962</v>
      </c>
      <c r="AA32" s="28">
        <f>+AA31/AF31</f>
        <v>8.560429084935306E-2</v>
      </c>
      <c r="AB32" s="28">
        <f>+AB31/AF31</f>
        <v>0</v>
      </c>
      <c r="AC32" s="28">
        <f>+AC31/AF31</f>
        <v>0</v>
      </c>
      <c r="AD32" s="28">
        <f>+AD31/AF31</f>
        <v>0</v>
      </c>
      <c r="AE32" s="28">
        <f>+AE31/AF31</f>
        <v>0</v>
      </c>
      <c r="AF32" s="28">
        <f>+AF31/$AF31</f>
        <v>1</v>
      </c>
    </row>
    <row r="33" spans="1:32" x14ac:dyDescent="0.25">
      <c r="A33" s="52">
        <v>2011</v>
      </c>
      <c r="M33">
        <v>2020</v>
      </c>
      <c r="N33" s="8">
        <v>7.5947241618069622E-2</v>
      </c>
      <c r="O33" s="8">
        <v>0.85343644524270867</v>
      </c>
      <c r="P33" s="8">
        <v>7.0245774367546546E-2</v>
      </c>
    </row>
    <row r="34" spans="1:32" ht="15.75" thickBot="1" x14ac:dyDescent="0.3">
      <c r="A34" t="s">
        <v>128</v>
      </c>
      <c r="B34" t="s">
        <v>129</v>
      </c>
      <c r="C34" t="s">
        <v>70</v>
      </c>
      <c r="D34" t="s">
        <v>71</v>
      </c>
      <c r="E34" t="s">
        <v>72</v>
      </c>
      <c r="F34" t="s">
        <v>73</v>
      </c>
      <c r="G34" t="s">
        <v>74</v>
      </c>
      <c r="H34" t="s">
        <v>75</v>
      </c>
      <c r="I34" t="s">
        <v>76</v>
      </c>
      <c r="J34" t="s">
        <v>21</v>
      </c>
      <c r="M34">
        <v>2021</v>
      </c>
      <c r="N34" s="8">
        <v>7.2497820628930482E-2</v>
      </c>
      <c r="O34" s="8">
        <v>0.84562211330469006</v>
      </c>
      <c r="P34" s="8">
        <v>8.182955552133242E-2</v>
      </c>
    </row>
    <row r="35" spans="1:32" ht="16.5" thickTop="1" thickBot="1" x14ac:dyDescent="0.3">
      <c r="A35">
        <v>13</v>
      </c>
      <c r="B35" t="s">
        <v>34</v>
      </c>
      <c r="C35">
        <v>166.25</v>
      </c>
      <c r="D35">
        <v>161.1</v>
      </c>
      <c r="E35">
        <v>832.4</v>
      </c>
      <c r="F35">
        <v>226.7</v>
      </c>
      <c r="G35">
        <v>15</v>
      </c>
      <c r="H35">
        <v>196.7</v>
      </c>
      <c r="I35">
        <v>0</v>
      </c>
      <c r="J35">
        <v>1598.15</v>
      </c>
      <c r="M35">
        <v>2022</v>
      </c>
      <c r="N35" s="8">
        <v>8.0148565682903641E-2</v>
      </c>
      <c r="O35" s="8">
        <v>0.85084849027101406</v>
      </c>
      <c r="P35" s="8">
        <v>6.7930703432448128E-2</v>
      </c>
      <c r="W35" s="19">
        <v>2019</v>
      </c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ht="15.75" thickTop="1" x14ac:dyDescent="0.25">
      <c r="M36">
        <v>2023</v>
      </c>
      <c r="N36" s="8">
        <v>7.5627941697978082E-2</v>
      </c>
      <c r="O36" s="8">
        <v>0.86703732118684862</v>
      </c>
      <c r="P36" s="8">
        <v>5.6996670387700447E-2</v>
      </c>
      <c r="W36" s="20" t="s">
        <v>128</v>
      </c>
      <c r="X36" s="21" t="s">
        <v>129</v>
      </c>
      <c r="Y36" s="21" t="s">
        <v>70</v>
      </c>
      <c r="Z36" s="21" t="s">
        <v>71</v>
      </c>
      <c r="AA36" s="21" t="s">
        <v>130</v>
      </c>
      <c r="AB36" s="21" t="s">
        <v>131</v>
      </c>
      <c r="AC36" s="21" t="s">
        <v>74</v>
      </c>
      <c r="AD36" s="21" t="s">
        <v>75</v>
      </c>
      <c r="AE36" s="21" t="s">
        <v>76</v>
      </c>
      <c r="AF36" s="21" t="s">
        <v>21</v>
      </c>
    </row>
    <row r="37" spans="1:32" x14ac:dyDescent="0.25">
      <c r="M37">
        <v>2024</v>
      </c>
      <c r="N37" s="8">
        <f>Q56</f>
        <v>5.8960469224774562E-2</v>
      </c>
      <c r="O37" s="8">
        <f>S56</f>
        <v>0.87872346765462495</v>
      </c>
      <c r="P37" s="8">
        <f>R56</f>
        <v>6.2316063120600319E-2</v>
      </c>
      <c r="W37" s="22">
        <v>13</v>
      </c>
      <c r="X37" s="23" t="s">
        <v>34</v>
      </c>
      <c r="Y37" s="14">
        <v>98.25</v>
      </c>
      <c r="Z37" s="14">
        <v>224.15</v>
      </c>
      <c r="AA37" s="14">
        <v>410.25</v>
      </c>
      <c r="AB37" s="14">
        <v>162.9</v>
      </c>
      <c r="AC37" s="14">
        <v>21</v>
      </c>
      <c r="AD37" s="14">
        <v>140.75</v>
      </c>
      <c r="AE37" s="14">
        <v>0</v>
      </c>
      <c r="AF37" s="14">
        <f>SUM(Y37:AE37)</f>
        <v>1057.3</v>
      </c>
    </row>
    <row r="38" spans="1:32" x14ac:dyDescent="0.25">
      <c r="A38" t="s">
        <v>132</v>
      </c>
      <c r="B38" t="s">
        <v>19</v>
      </c>
      <c r="C38">
        <v>0</v>
      </c>
      <c r="D38">
        <v>81</v>
      </c>
      <c r="E38">
        <v>0</v>
      </c>
      <c r="F38">
        <v>0</v>
      </c>
      <c r="G38">
        <v>0</v>
      </c>
      <c r="H38">
        <v>0</v>
      </c>
      <c r="I38">
        <v>0</v>
      </c>
      <c r="J38">
        <v>81</v>
      </c>
      <c r="M38">
        <v>2025</v>
      </c>
      <c r="N38" s="81">
        <v>5.6749862374295398E-2</v>
      </c>
      <c r="O38" s="81">
        <v>0.88076393250266849</v>
      </c>
      <c r="P38" s="81">
        <v>6.2486205123036084E-2</v>
      </c>
      <c r="W38" s="22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2" x14ac:dyDescent="0.25">
      <c r="A39" t="s">
        <v>133</v>
      </c>
      <c r="B39" t="s">
        <v>134</v>
      </c>
      <c r="C39">
        <v>74</v>
      </c>
      <c r="D39">
        <v>2904.79</v>
      </c>
      <c r="E39">
        <v>91.2</v>
      </c>
      <c r="F39">
        <v>22.5</v>
      </c>
      <c r="G39">
        <v>0</v>
      </c>
      <c r="H39">
        <v>0</v>
      </c>
      <c r="I39">
        <v>0</v>
      </c>
      <c r="J39">
        <v>3092.49</v>
      </c>
      <c r="W39" s="24" t="s">
        <v>132</v>
      </c>
      <c r="X39" s="25" t="s">
        <v>19</v>
      </c>
      <c r="Y39" s="14">
        <v>57</v>
      </c>
      <c r="Z39" s="14">
        <v>96</v>
      </c>
      <c r="AA39" s="14">
        <v>0</v>
      </c>
      <c r="AB39" s="14"/>
      <c r="AC39" s="14"/>
      <c r="AD39" s="14"/>
      <c r="AE39" s="14"/>
      <c r="AF39">
        <v>368.4</v>
      </c>
    </row>
    <row r="40" spans="1:32" x14ac:dyDescent="0.25">
      <c r="A40" t="s">
        <v>135</v>
      </c>
      <c r="B40" t="s">
        <v>21</v>
      </c>
      <c r="C40">
        <v>2160.16</v>
      </c>
      <c r="D40">
        <v>37770.661999999997</v>
      </c>
      <c r="E40">
        <v>1734.02</v>
      </c>
      <c r="F40">
        <v>245.2</v>
      </c>
      <c r="G40">
        <v>15</v>
      </c>
      <c r="H40">
        <v>196.7</v>
      </c>
      <c r="I40">
        <v>0</v>
      </c>
      <c r="J40">
        <v>42121.741999999998</v>
      </c>
      <c r="M40" t="s">
        <v>142</v>
      </c>
      <c r="W40" s="24" t="s">
        <v>133</v>
      </c>
      <c r="X40" s="25" t="s">
        <v>134</v>
      </c>
      <c r="Y40" s="54">
        <v>0</v>
      </c>
      <c r="Z40" s="14">
        <v>1861.88</v>
      </c>
      <c r="AA40" s="14">
        <v>130</v>
      </c>
      <c r="AB40" s="14"/>
      <c r="AC40" s="14"/>
      <c r="AD40" s="14"/>
      <c r="AE40" s="14"/>
      <c r="AF40">
        <v>1994.88</v>
      </c>
    </row>
    <row r="41" spans="1:32" x14ac:dyDescent="0.25">
      <c r="B41" t="s">
        <v>136</v>
      </c>
      <c r="C41">
        <f>+C40-C39-C38-C35</f>
        <v>1919.9099999999999</v>
      </c>
      <c r="D41">
        <f t="shared" ref="D41:J41" si="12">+D40-D39-D38-D35</f>
        <v>34623.771999999997</v>
      </c>
      <c r="E41">
        <f t="shared" si="12"/>
        <v>810.42</v>
      </c>
      <c r="F41">
        <f t="shared" si="12"/>
        <v>-4</v>
      </c>
      <c r="G41">
        <f t="shared" si="12"/>
        <v>0</v>
      </c>
      <c r="H41">
        <f t="shared" si="12"/>
        <v>0</v>
      </c>
      <c r="I41">
        <f t="shared" si="12"/>
        <v>0</v>
      </c>
      <c r="J41">
        <f t="shared" si="12"/>
        <v>37350.101999999999</v>
      </c>
      <c r="N41" t="s">
        <v>70</v>
      </c>
      <c r="O41" t="s">
        <v>130</v>
      </c>
      <c r="P41" t="s">
        <v>71</v>
      </c>
      <c r="Q41" t="s">
        <v>143</v>
      </c>
      <c r="R41" t="s">
        <v>144</v>
      </c>
      <c r="S41" t="s">
        <v>145</v>
      </c>
      <c r="T41" t="s">
        <v>146</v>
      </c>
      <c r="W41" s="22" t="s">
        <v>135</v>
      </c>
      <c r="X41" s="26" t="s">
        <v>21</v>
      </c>
      <c r="Y41">
        <v>2086.3500000000004</v>
      </c>
      <c r="Z41">
        <v>24625.780000000002</v>
      </c>
      <c r="AA41">
        <v>2837.61</v>
      </c>
      <c r="AB41">
        <v>162.9</v>
      </c>
      <c r="AC41">
        <v>21</v>
      </c>
      <c r="AD41">
        <v>140.75</v>
      </c>
      <c r="AE41">
        <v>0</v>
      </c>
      <c r="AF41">
        <f>SUM(Y41:AE41)</f>
        <v>29874.390000000007</v>
      </c>
    </row>
    <row r="42" spans="1:32" x14ac:dyDescent="0.25">
      <c r="C42" s="55">
        <f t="shared" ref="C42:J42" si="13">+C41/$J41</f>
        <v>5.1403072473537016E-2</v>
      </c>
      <c r="D42" s="3">
        <f t="shared" si="13"/>
        <v>0.92700608956837649</v>
      </c>
      <c r="E42" s="3">
        <f t="shared" si="13"/>
        <v>2.1697932712472914E-2</v>
      </c>
      <c r="F42" s="3">
        <f t="shared" si="13"/>
        <v>-1.0709475438648067E-4</v>
      </c>
      <c r="G42" s="3">
        <f t="shared" si="13"/>
        <v>0</v>
      </c>
      <c r="H42" s="3">
        <f t="shared" si="13"/>
        <v>0</v>
      </c>
      <c r="I42" s="3">
        <f t="shared" si="13"/>
        <v>0</v>
      </c>
      <c r="J42">
        <f t="shared" si="13"/>
        <v>1</v>
      </c>
      <c r="M42">
        <v>2010</v>
      </c>
      <c r="N42">
        <v>473.95</v>
      </c>
      <c r="O42">
        <v>197.27500000000001</v>
      </c>
      <c r="P42">
        <v>4076.2</v>
      </c>
      <c r="Q42" s="8">
        <f>N42/$T$42</f>
        <v>9.7418347002117114E-2</v>
      </c>
      <c r="R42" s="8">
        <f>O42/$T$42</f>
        <v>4.0549012353291808E-2</v>
      </c>
      <c r="S42" s="8">
        <f>P42/$T$42</f>
        <v>0.83784505971100276</v>
      </c>
      <c r="T42">
        <v>4865.1000000000004</v>
      </c>
      <c r="W42" s="22"/>
      <c r="X42" s="26" t="s">
        <v>136</v>
      </c>
      <c r="Y42" s="27">
        <f>Y41-Y37-Y39-Y40</f>
        <v>1931.1000000000004</v>
      </c>
      <c r="Z42" s="27">
        <f t="shared" ref="Z42:AE42" si="14">Z41-Z37-Z39-Z40</f>
        <v>22443.75</v>
      </c>
      <c r="AA42" s="27">
        <f t="shared" si="14"/>
        <v>2297.36</v>
      </c>
      <c r="AB42" s="27">
        <f>AB41-AB37-AB39-AB40</f>
        <v>0</v>
      </c>
      <c r="AC42" s="27">
        <f t="shared" si="14"/>
        <v>0</v>
      </c>
      <c r="AD42" s="27">
        <f t="shared" si="14"/>
        <v>0</v>
      </c>
      <c r="AE42" s="27">
        <f t="shared" si="14"/>
        <v>0</v>
      </c>
      <c r="AF42" s="27">
        <f>AF41-AF37-AF39-AF40</f>
        <v>26453.810000000005</v>
      </c>
    </row>
    <row r="43" spans="1:32" x14ac:dyDescent="0.25">
      <c r="M43">
        <v>2011</v>
      </c>
      <c r="N43">
        <v>1250.79</v>
      </c>
      <c r="O43">
        <v>499.69300000000004</v>
      </c>
      <c r="P43">
        <f t="shared" ref="P43:P46" si="15">T43*S43</f>
        <v>7766.1789165769887</v>
      </c>
      <c r="Q43" s="53">
        <v>5.1403072473537016E-2</v>
      </c>
      <c r="R43" s="3">
        <v>2.1697932712472914E-2</v>
      </c>
      <c r="S43" s="3">
        <v>0.92700608956837649</v>
      </c>
      <c r="T43">
        <v>8377.7000000000007</v>
      </c>
      <c r="W43" s="22"/>
      <c r="X43" s="26"/>
      <c r="Y43" s="28">
        <f>+Y42/AF42</f>
        <v>7.2998936637104453E-2</v>
      </c>
      <c r="Z43" s="28">
        <f>+Z42/AF42</f>
        <v>0.84841276171560909</v>
      </c>
      <c r="AA43" s="28">
        <f>+AA42/AF42</f>
        <v>8.6844201270062787E-2</v>
      </c>
      <c r="AB43" s="28">
        <f>+AB42/AF42</f>
        <v>0</v>
      </c>
      <c r="AC43" s="28">
        <f>+AC42/AF42</f>
        <v>0</v>
      </c>
      <c r="AD43" s="28">
        <f>+AD42/AF42</f>
        <v>0</v>
      </c>
      <c r="AE43" s="28">
        <f>+AE42/AF42</f>
        <v>0</v>
      </c>
      <c r="AF43" s="28">
        <f>+AF42/$AF42</f>
        <v>1</v>
      </c>
    </row>
    <row r="44" spans="1:32" x14ac:dyDescent="0.25">
      <c r="A44" s="52">
        <v>2010</v>
      </c>
      <c r="M44">
        <v>2012</v>
      </c>
      <c r="N44">
        <v>1417.2149999999999</v>
      </c>
      <c r="O44">
        <v>792.99</v>
      </c>
      <c r="P44">
        <f t="shared" si="15"/>
        <v>33612.162812990915</v>
      </c>
      <c r="Q44" s="53">
        <v>4.8224326567485661E-2</v>
      </c>
      <c r="R44" s="3">
        <v>2.6781542186046718E-2</v>
      </c>
      <c r="S44" s="3">
        <v>0.93489174235782591</v>
      </c>
      <c r="T44">
        <v>35953</v>
      </c>
    </row>
    <row r="45" spans="1:32" x14ac:dyDescent="0.25">
      <c r="A45" t="s">
        <v>128</v>
      </c>
      <c r="B45" t="s">
        <v>129</v>
      </c>
      <c r="C45" t="s">
        <v>70</v>
      </c>
      <c r="D45" t="s">
        <v>71</v>
      </c>
      <c r="E45" t="s">
        <v>72</v>
      </c>
      <c r="F45" t="s">
        <v>73</v>
      </c>
      <c r="G45" t="s">
        <v>74</v>
      </c>
      <c r="H45" t="s">
        <v>75</v>
      </c>
      <c r="I45" t="s">
        <v>76</v>
      </c>
      <c r="J45" t="s">
        <v>21</v>
      </c>
      <c r="M45">
        <v>2013</v>
      </c>
      <c r="N45">
        <v>1398.6350000000002</v>
      </c>
      <c r="O45">
        <v>968.58</v>
      </c>
      <c r="P45">
        <f t="shared" si="15"/>
        <v>32645.324000000001</v>
      </c>
      <c r="Q45" s="53">
        <v>0.04</v>
      </c>
      <c r="R45" s="3">
        <v>2.9000000000000001E-2</v>
      </c>
      <c r="S45" s="3">
        <v>0.90800000000000003</v>
      </c>
      <c r="T45">
        <v>35953</v>
      </c>
    </row>
    <row r="46" spans="1:32" ht="15.75" thickBot="1" x14ac:dyDescent="0.3">
      <c r="A46">
        <v>13</v>
      </c>
      <c r="B46" t="s">
        <v>34</v>
      </c>
      <c r="C46">
        <v>177</v>
      </c>
      <c r="D46">
        <v>179.45</v>
      </c>
      <c r="E46">
        <v>735.6</v>
      </c>
      <c r="F46">
        <v>242.3</v>
      </c>
      <c r="G46">
        <v>15</v>
      </c>
      <c r="H46">
        <v>209.7</v>
      </c>
      <c r="I46">
        <v>0</v>
      </c>
      <c r="J46">
        <v>1559.05</v>
      </c>
      <c r="M46">
        <v>2014</v>
      </c>
      <c r="N46">
        <v>1438.2500000000002</v>
      </c>
      <c r="O46">
        <v>1252.0700000000002</v>
      </c>
      <c r="P46">
        <f t="shared" si="15"/>
        <v>30272.884000000002</v>
      </c>
      <c r="Q46" s="3">
        <v>4.3999999999999997E-2</v>
      </c>
      <c r="R46" s="3">
        <v>0.04</v>
      </c>
      <c r="S46" s="3">
        <v>0.91600000000000004</v>
      </c>
      <c r="T46">
        <v>33049</v>
      </c>
    </row>
    <row r="47" spans="1:32" ht="16.5" thickTop="1" thickBot="1" x14ac:dyDescent="0.3">
      <c r="M47">
        <v>2015</v>
      </c>
      <c r="N47">
        <v>1788.8600000000004</v>
      </c>
      <c r="O47">
        <v>1506.7</v>
      </c>
      <c r="P47">
        <f>T47-N47-O47</f>
        <v>23860.44</v>
      </c>
      <c r="Q47" s="3">
        <f>N47/T47</f>
        <v>6.5873471792605692E-2</v>
      </c>
      <c r="R47" s="3">
        <f>O47/T47</f>
        <v>5.5483134482250701E-2</v>
      </c>
      <c r="S47" s="3">
        <f>P47/T47</f>
        <v>0.87864339372514355</v>
      </c>
      <c r="T47">
        <v>27156</v>
      </c>
      <c r="W47" s="19">
        <v>2020</v>
      </c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ht="15.75" thickTop="1" x14ac:dyDescent="0.25">
      <c r="A48" t="s">
        <v>132</v>
      </c>
      <c r="B48" t="s">
        <v>19</v>
      </c>
      <c r="C48">
        <v>0</v>
      </c>
      <c r="D48">
        <v>80.2</v>
      </c>
      <c r="E48">
        <v>0</v>
      </c>
      <c r="F48">
        <v>0</v>
      </c>
      <c r="G48">
        <v>0</v>
      </c>
      <c r="H48">
        <v>0</v>
      </c>
      <c r="I48">
        <v>0</v>
      </c>
      <c r="J48">
        <v>80.2</v>
      </c>
      <c r="M48">
        <v>2016</v>
      </c>
      <c r="N48">
        <v>2035.33</v>
      </c>
      <c r="O48">
        <v>1706.7999999999997</v>
      </c>
      <c r="P48">
        <v>22911.07</v>
      </c>
      <c r="Q48" s="8">
        <f>N48/T48</f>
        <v>7.6349688648810865E-2</v>
      </c>
      <c r="R48" s="8">
        <f>O48/T48</f>
        <v>6.4025808387726008E-2</v>
      </c>
      <c r="S48" s="3">
        <v>0.86713665578038768</v>
      </c>
      <c r="T48">
        <v>26658</v>
      </c>
      <c r="W48" s="20" t="s">
        <v>128</v>
      </c>
      <c r="X48" s="21" t="s">
        <v>129</v>
      </c>
      <c r="Y48" s="21" t="s">
        <v>70</v>
      </c>
      <c r="Z48" s="21" t="s">
        <v>71</v>
      </c>
      <c r="AA48" s="21" t="s">
        <v>130</v>
      </c>
      <c r="AB48" s="21" t="s">
        <v>131</v>
      </c>
      <c r="AC48" s="21" t="s">
        <v>74</v>
      </c>
      <c r="AD48" s="21" t="s">
        <v>75</v>
      </c>
      <c r="AE48" s="21" t="s">
        <v>76</v>
      </c>
      <c r="AF48" s="21" t="s">
        <v>21</v>
      </c>
    </row>
    <row r="49" spans="1:32" x14ac:dyDescent="0.25">
      <c r="A49" t="s">
        <v>133</v>
      </c>
      <c r="B49" t="s">
        <v>134</v>
      </c>
      <c r="C49">
        <v>164</v>
      </c>
      <c r="D49">
        <v>3049.52</v>
      </c>
      <c r="E49">
        <v>23.71</v>
      </c>
      <c r="F49">
        <v>0</v>
      </c>
      <c r="G49">
        <v>0</v>
      </c>
      <c r="H49">
        <v>0</v>
      </c>
      <c r="I49">
        <v>0</v>
      </c>
      <c r="J49">
        <v>3237.23</v>
      </c>
      <c r="M49">
        <v>2017</v>
      </c>
      <c r="N49">
        <v>2259.37</v>
      </c>
      <c r="O49">
        <v>1857.650000000001</v>
      </c>
      <c r="P49">
        <v>21991.49</v>
      </c>
      <c r="Q49" s="8">
        <f>N49/$T$49</f>
        <v>8.6463535507770486E-2</v>
      </c>
      <c r="R49" s="8">
        <f>O49/$T$49</f>
        <v>7.1090165283247075E-2</v>
      </c>
      <c r="S49" s="8">
        <f>P49/$T$49</f>
        <v>0.8415894592226062</v>
      </c>
      <c r="T49">
        <v>26130.9</v>
      </c>
      <c r="W49" s="22">
        <v>13</v>
      </c>
      <c r="X49" s="23" t="s">
        <v>34</v>
      </c>
      <c r="Y49" s="14">
        <v>90.15</v>
      </c>
      <c r="Z49" s="14">
        <v>206.9</v>
      </c>
      <c r="AA49" s="14">
        <v>440.99</v>
      </c>
      <c r="AB49" s="14">
        <v>144</v>
      </c>
      <c r="AC49" s="14">
        <v>21</v>
      </c>
      <c r="AD49" s="14">
        <v>162.66999999999999</v>
      </c>
      <c r="AE49" s="14">
        <v>0</v>
      </c>
      <c r="AF49" s="14">
        <v>1065.71</v>
      </c>
    </row>
    <row r="50" spans="1:32" x14ac:dyDescent="0.25">
      <c r="A50" t="s">
        <v>135</v>
      </c>
      <c r="B50" t="s">
        <v>21</v>
      </c>
      <c r="C50">
        <v>2848.194</v>
      </c>
      <c r="D50">
        <v>40875.576999999997</v>
      </c>
      <c r="E50">
        <v>1509.8689999999999</v>
      </c>
      <c r="F50">
        <v>242.3</v>
      </c>
      <c r="G50">
        <v>15</v>
      </c>
      <c r="H50">
        <v>209.7</v>
      </c>
      <c r="I50">
        <v>0</v>
      </c>
      <c r="J50">
        <v>45700.639999999999</v>
      </c>
      <c r="M50">
        <v>2018</v>
      </c>
      <c r="N50">
        <v>2335.2800000000002</v>
      </c>
      <c r="O50">
        <v>1892.7500000000002</v>
      </c>
      <c r="P50">
        <v>22012.069999999992</v>
      </c>
      <c r="Q50" s="8">
        <f>N50/$T$50</f>
        <v>8.8928492547657681E-2</v>
      </c>
      <c r="R50" s="8">
        <f>O50/$T$50</f>
        <v>7.20767549371292E-2</v>
      </c>
      <c r="S50" s="8">
        <f>P50/$T$50</f>
        <v>0.8382293356486239</v>
      </c>
      <c r="T50">
        <v>26260.2</v>
      </c>
      <c r="W50" s="22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x14ac:dyDescent="0.25">
      <c r="B51" t="s">
        <v>136</v>
      </c>
      <c r="C51">
        <f>+C50-C49-C48-C46</f>
        <v>2507.194</v>
      </c>
      <c r="D51">
        <f t="shared" ref="D51:J51" si="16">+D50-D49-D48-D46</f>
        <v>37566.407000000007</v>
      </c>
      <c r="E51">
        <f t="shared" si="16"/>
        <v>750.55899999999986</v>
      </c>
      <c r="F51">
        <f t="shared" si="16"/>
        <v>0</v>
      </c>
      <c r="G51">
        <f t="shared" si="16"/>
        <v>0</v>
      </c>
      <c r="H51">
        <f t="shared" si="16"/>
        <v>0</v>
      </c>
      <c r="I51">
        <f t="shared" si="16"/>
        <v>0</v>
      </c>
      <c r="J51">
        <f t="shared" si="16"/>
        <v>40824.159999999996</v>
      </c>
      <c r="M51">
        <v>2019</v>
      </c>
      <c r="N51">
        <v>2120.73</v>
      </c>
      <c r="O51">
        <v>1988.0499999999997</v>
      </c>
      <c r="P51">
        <v>22594.089999999997</v>
      </c>
      <c r="Q51" s="8">
        <f>N51/$T$51</f>
        <v>7.9303787883037241E-2</v>
      </c>
      <c r="R51" s="8">
        <f>O51/$T$51</f>
        <v>7.4342276244911978E-2</v>
      </c>
      <c r="S51" s="8">
        <f>P51/$T$51</f>
        <v>0.84489629550685508</v>
      </c>
      <c r="T51">
        <v>26741.850000000006</v>
      </c>
      <c r="W51" s="24" t="s">
        <v>132</v>
      </c>
      <c r="X51" s="25" t="s">
        <v>19</v>
      </c>
      <c r="Y51" s="14">
        <v>48</v>
      </c>
      <c r="Z51" s="14">
        <v>75</v>
      </c>
      <c r="AA51" s="14">
        <v>3</v>
      </c>
      <c r="AB51" s="14"/>
      <c r="AC51" s="14"/>
      <c r="AD51" s="14"/>
      <c r="AE51" s="14"/>
      <c r="AF51">
        <v>333</v>
      </c>
    </row>
    <row r="52" spans="1:32" x14ac:dyDescent="0.25">
      <c r="C52" s="55">
        <f t="shared" ref="C52:J52" si="17">+C51/$J51</f>
        <v>6.1414466335620872E-2</v>
      </c>
      <c r="D52" s="3">
        <f t="shared" si="17"/>
        <v>0.92020036664563365</v>
      </c>
      <c r="E52" s="3">
        <f t="shared" si="17"/>
        <v>1.8385167018745759E-2</v>
      </c>
      <c r="F52" s="3">
        <f t="shared" si="17"/>
        <v>0</v>
      </c>
      <c r="G52" s="3">
        <f t="shared" si="17"/>
        <v>0</v>
      </c>
      <c r="H52" s="3">
        <f t="shared" si="17"/>
        <v>0</v>
      </c>
      <c r="I52" s="3">
        <f t="shared" si="17"/>
        <v>0</v>
      </c>
      <c r="J52">
        <f t="shared" si="17"/>
        <v>1</v>
      </c>
      <c r="M52">
        <v>2020</v>
      </c>
      <c r="N52">
        <v>2012.75</v>
      </c>
      <c r="O52">
        <v>1861.65</v>
      </c>
      <c r="P52">
        <v>22617.73</v>
      </c>
      <c r="Q52" s="8">
        <f>N52/$T$52</f>
        <v>7.5947241618069622E-2</v>
      </c>
      <c r="R52" s="8">
        <f>O52/$T$52</f>
        <v>7.0245774367546546E-2</v>
      </c>
      <c r="S52" s="8">
        <f>P52/$T$52</f>
        <v>0.85343644524270867</v>
      </c>
      <c r="T52">
        <v>26501.949999999997</v>
      </c>
      <c r="W52" s="24" t="s">
        <v>133</v>
      </c>
      <c r="X52" s="25" t="s">
        <v>134</v>
      </c>
      <c r="Y52" s="54">
        <v>0</v>
      </c>
      <c r="Z52" s="14">
        <v>2029.43</v>
      </c>
      <c r="AA52" s="14">
        <v>150</v>
      </c>
      <c r="AB52" s="14"/>
      <c r="AC52" s="14">
        <v>0</v>
      </c>
      <c r="AD52" s="14">
        <v>0</v>
      </c>
      <c r="AE52" s="14">
        <v>0</v>
      </c>
      <c r="AF52">
        <v>2182.4299999999998</v>
      </c>
    </row>
    <row r="53" spans="1:32" x14ac:dyDescent="0.25">
      <c r="M53">
        <v>2021</v>
      </c>
      <c r="N53">
        <v>2052.48</v>
      </c>
      <c r="O53">
        <v>2316.67</v>
      </c>
      <c r="P53">
        <v>23940.340000000011</v>
      </c>
      <c r="Q53" s="8">
        <f>N53/$T$53</f>
        <v>7.2497820628930482E-2</v>
      </c>
      <c r="R53" s="8">
        <f>O53/$T$53</f>
        <v>8.182955552133242E-2</v>
      </c>
      <c r="S53" s="8">
        <f>P53/$T$53</f>
        <v>0.84562211330469006</v>
      </c>
      <c r="T53">
        <v>28310.919999999995</v>
      </c>
      <c r="W53" s="22" t="s">
        <v>135</v>
      </c>
      <c r="X53" s="26" t="s">
        <v>21</v>
      </c>
      <c r="Y53">
        <v>1982.74</v>
      </c>
      <c r="Z53">
        <v>24863.81</v>
      </c>
      <c r="AA53">
        <v>2837.66</v>
      </c>
      <c r="AB53">
        <v>144</v>
      </c>
      <c r="AC53">
        <v>21</v>
      </c>
      <c r="AD53">
        <v>162.66999999999999</v>
      </c>
      <c r="AE53">
        <v>0</v>
      </c>
      <c r="AF53">
        <f>SUM(Y53:AE53)</f>
        <v>30011.88</v>
      </c>
    </row>
    <row r="54" spans="1:32" x14ac:dyDescent="0.25">
      <c r="A54" s="52">
        <v>2009</v>
      </c>
      <c r="M54">
        <v>2022</v>
      </c>
      <c r="N54">
        <v>2257.4099999999994</v>
      </c>
      <c r="O54">
        <v>1913.29</v>
      </c>
      <c r="P54">
        <v>23964.42</v>
      </c>
      <c r="Q54" s="8">
        <f>N54/$T$54</f>
        <v>8.0148565682903641E-2</v>
      </c>
      <c r="R54" s="8">
        <f>O54/$T$54</f>
        <v>6.7930703432448128E-2</v>
      </c>
      <c r="S54" s="8">
        <f>P54/$T$54</f>
        <v>0.85084849027101406</v>
      </c>
      <c r="T54">
        <v>28165.32</v>
      </c>
      <c r="W54" s="22"/>
      <c r="X54" s="26" t="s">
        <v>136</v>
      </c>
      <c r="Y54" s="27">
        <f>Y53-Y49-Y51-Y52</f>
        <v>1844.59</v>
      </c>
      <c r="Z54" s="27">
        <f t="shared" ref="Z54:AE54" si="18">Z53-Z49-Z51-Z52</f>
        <v>22552.48</v>
      </c>
      <c r="AA54" s="27">
        <f t="shared" si="18"/>
        <v>2243.67</v>
      </c>
      <c r="AB54" s="27">
        <f>AB53-AB49-AB51-AB52</f>
        <v>0</v>
      </c>
      <c r="AC54" s="27">
        <f>AC53-AC49-AC51-AC52</f>
        <v>0</v>
      </c>
      <c r="AD54" s="27">
        <f t="shared" si="18"/>
        <v>0</v>
      </c>
      <c r="AE54" s="27">
        <f t="shared" si="18"/>
        <v>0</v>
      </c>
      <c r="AF54" s="27">
        <f>AF53-AF49-AF51-AF52</f>
        <v>26430.74</v>
      </c>
    </row>
    <row r="55" spans="1:32" x14ac:dyDescent="0.25">
      <c r="A55" t="s">
        <v>128</v>
      </c>
      <c r="B55" t="s">
        <v>129</v>
      </c>
      <c r="C55" t="s">
        <v>70</v>
      </c>
      <c r="D55" t="s">
        <v>71</v>
      </c>
      <c r="E55" t="s">
        <v>72</v>
      </c>
      <c r="F55" t="s">
        <v>73</v>
      </c>
      <c r="G55" t="s">
        <v>74</v>
      </c>
      <c r="H55" t="s">
        <v>75</v>
      </c>
      <c r="I55" t="s">
        <v>76</v>
      </c>
      <c r="J55" t="s">
        <v>21</v>
      </c>
      <c r="M55">
        <v>2023</v>
      </c>
      <c r="N55">
        <v>2192.33</v>
      </c>
      <c r="O55">
        <v>1652.2400000000002</v>
      </c>
      <c r="P55">
        <v>25133.989999999994</v>
      </c>
      <c r="Q55" s="8">
        <f>N55/$T$55</f>
        <v>7.5627941697978082E-2</v>
      </c>
      <c r="R55" s="8">
        <f>O55/$T$55</f>
        <v>5.6996670387700447E-2</v>
      </c>
      <c r="S55" s="8">
        <f>P55/$T$55</f>
        <v>0.86703732118684862</v>
      </c>
      <c r="T55">
        <v>28988.36</v>
      </c>
      <c r="W55" s="22"/>
      <c r="X55" s="26"/>
      <c r="Y55" s="28">
        <f>+Y54/AF54</f>
        <v>6.978957078008409E-2</v>
      </c>
      <c r="Z55" s="28">
        <f>+Z54/AF54</f>
        <v>0.85326706705903799</v>
      </c>
      <c r="AA55" s="28">
        <f>+AA54/AF54</f>
        <v>8.488865616324022E-2</v>
      </c>
      <c r="AB55" s="28">
        <f>+AB54/AF54</f>
        <v>0</v>
      </c>
      <c r="AC55" s="28">
        <f>+AC54/AF54</f>
        <v>0</v>
      </c>
      <c r="AD55" s="28">
        <f>+AD54/AF54</f>
        <v>0</v>
      </c>
      <c r="AE55" s="28">
        <f>+AE54/AF54</f>
        <v>0</v>
      </c>
      <c r="AF55" s="28">
        <f>AF$9/AF$9</f>
        <v>1</v>
      </c>
    </row>
    <row r="56" spans="1:32" x14ac:dyDescent="0.25">
      <c r="A56">
        <v>13</v>
      </c>
      <c r="B56" t="s">
        <v>34</v>
      </c>
      <c r="C56">
        <v>179</v>
      </c>
      <c r="D56">
        <v>168.4</v>
      </c>
      <c r="E56">
        <v>937.3</v>
      </c>
      <c r="F56">
        <v>238.7</v>
      </c>
      <c r="G56">
        <v>16.5</v>
      </c>
      <c r="H56">
        <v>210.2</v>
      </c>
      <c r="I56">
        <v>0</v>
      </c>
      <c r="J56">
        <v>1750.1</v>
      </c>
      <c r="M56">
        <v>2024</v>
      </c>
      <c r="N56" s="76">
        <f>Y90</f>
        <v>2151.349999999999</v>
      </c>
      <c r="O56" s="76">
        <f>AA90</f>
        <v>2235.8500000000004</v>
      </c>
      <c r="P56" s="76">
        <f>Z90</f>
        <v>30667.68</v>
      </c>
      <c r="Q56" s="3">
        <f>'2024'!L47</f>
        <v>5.8960469224774562E-2</v>
      </c>
      <c r="R56" s="3">
        <f>'2024'!N47</f>
        <v>6.2316063120600319E-2</v>
      </c>
      <c r="S56" s="3">
        <f>'2024'!M47</f>
        <v>0.87872346765462495</v>
      </c>
      <c r="T56">
        <f>'2024'!K47</f>
        <v>37251.230000000003</v>
      </c>
    </row>
    <row r="57" spans="1:32" x14ac:dyDescent="0.25">
      <c r="M57">
        <v>2025</v>
      </c>
      <c r="N57" s="76">
        <f>Y102</f>
        <v>2195.7600000000002</v>
      </c>
      <c r="O57" s="76">
        <f>AA102</f>
        <v>2417.71</v>
      </c>
      <c r="P57" s="76">
        <f>Z102</f>
        <v>34078.43</v>
      </c>
      <c r="Q57" s="81">
        <f>Y103</f>
        <v>5.6749862374295398E-2</v>
      </c>
      <c r="R57" s="81">
        <f>AA103</f>
        <v>6.2486205123036084E-2</v>
      </c>
      <c r="S57" s="81">
        <f>Z103</f>
        <v>0.88076393250266849</v>
      </c>
      <c r="T57" s="76">
        <f>AF102</f>
        <v>38691.9</v>
      </c>
    </row>
    <row r="58" spans="1:32" ht="15.75" thickBot="1" x14ac:dyDescent="0.3">
      <c r="A58" t="s">
        <v>133</v>
      </c>
      <c r="B58" t="s">
        <v>134</v>
      </c>
      <c r="C58">
        <v>166.49</v>
      </c>
      <c r="D58">
        <f>2976.738+54</f>
        <v>3030.7379999999998</v>
      </c>
      <c r="E58">
        <v>36</v>
      </c>
      <c r="F58">
        <v>0</v>
      </c>
      <c r="G58">
        <v>0</v>
      </c>
      <c r="H58">
        <v>0</v>
      </c>
      <c r="I58">
        <v>0</v>
      </c>
      <c r="J58">
        <f>+C58+D58+E58</f>
        <v>3233.2280000000001</v>
      </c>
    </row>
    <row r="59" spans="1:32" ht="16.5" thickTop="1" thickBot="1" x14ac:dyDescent="0.3">
      <c r="A59" t="s">
        <v>140</v>
      </c>
      <c r="B59" t="s">
        <v>141</v>
      </c>
      <c r="C59">
        <v>0</v>
      </c>
      <c r="D59">
        <v>43.5</v>
      </c>
      <c r="E59">
        <v>0</v>
      </c>
      <c r="F59">
        <v>0</v>
      </c>
      <c r="G59">
        <v>0</v>
      </c>
      <c r="H59">
        <v>0</v>
      </c>
      <c r="I59">
        <v>0</v>
      </c>
      <c r="J59">
        <v>43.5</v>
      </c>
      <c r="W59" s="19">
        <v>2022</v>
      </c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ht="15.75" thickTop="1" x14ac:dyDescent="0.25">
      <c r="A60" t="s">
        <v>135</v>
      </c>
      <c r="B60" t="s">
        <v>21</v>
      </c>
      <c r="C60">
        <v>3206.3420000000001</v>
      </c>
      <c r="D60">
        <v>42805.148000000001</v>
      </c>
      <c r="E60">
        <v>1695.2080000000001</v>
      </c>
      <c r="F60">
        <v>238.7</v>
      </c>
      <c r="G60">
        <v>16.5</v>
      </c>
      <c r="H60">
        <v>210.2</v>
      </c>
      <c r="I60">
        <v>0</v>
      </c>
      <c r="J60">
        <v>48172.097999999998</v>
      </c>
      <c r="W60" s="20" t="s">
        <v>128</v>
      </c>
      <c r="X60" s="21" t="s">
        <v>129</v>
      </c>
      <c r="Y60" s="21" t="s">
        <v>70</v>
      </c>
      <c r="Z60" s="21" t="s">
        <v>71</v>
      </c>
      <c r="AA60" s="21" t="s">
        <v>130</v>
      </c>
      <c r="AB60" s="21" t="s">
        <v>131</v>
      </c>
      <c r="AC60" s="21" t="s">
        <v>74</v>
      </c>
      <c r="AD60" s="21" t="s">
        <v>75</v>
      </c>
      <c r="AE60" s="21" t="s">
        <v>76</v>
      </c>
      <c r="AF60" s="21" t="s">
        <v>21</v>
      </c>
    </row>
    <row r="61" spans="1:32" x14ac:dyDescent="0.25">
      <c r="B61" t="s">
        <v>136</v>
      </c>
      <c r="C61">
        <f>+C60-C59-C58-C56</f>
        <v>2860.8519999999999</v>
      </c>
      <c r="D61">
        <f t="shared" ref="D61:J61" si="19">+D60-D59-D58-D56</f>
        <v>39562.51</v>
      </c>
      <c r="E61">
        <f t="shared" si="19"/>
        <v>721.90800000000013</v>
      </c>
      <c r="F61">
        <f t="shared" si="19"/>
        <v>0</v>
      </c>
      <c r="G61">
        <f t="shared" si="19"/>
        <v>0</v>
      </c>
      <c r="H61">
        <f t="shared" si="19"/>
        <v>0</v>
      </c>
      <c r="I61">
        <f t="shared" si="19"/>
        <v>0</v>
      </c>
      <c r="J61">
        <f t="shared" si="19"/>
        <v>43145.27</v>
      </c>
      <c r="W61" s="22">
        <v>13</v>
      </c>
      <c r="X61" s="23" t="s">
        <v>34</v>
      </c>
      <c r="Y61">
        <v>117.3</v>
      </c>
      <c r="Z61">
        <v>266.2</v>
      </c>
      <c r="AA61">
        <v>707.65</v>
      </c>
      <c r="AB61">
        <v>184.5</v>
      </c>
      <c r="AC61">
        <v>31.5</v>
      </c>
      <c r="AD61">
        <v>192</v>
      </c>
      <c r="AE61">
        <v>0</v>
      </c>
      <c r="AF61">
        <v>1499.15</v>
      </c>
    </row>
    <row r="62" spans="1:32" x14ac:dyDescent="0.25">
      <c r="C62" s="55">
        <f t="shared" ref="C62:J62" si="20">+C61/$J61</f>
        <v>6.6307430687071844E-2</v>
      </c>
      <c r="D62" s="3">
        <f t="shared" si="20"/>
        <v>0.91696053820036372</v>
      </c>
      <c r="E62" s="3">
        <f t="shared" si="20"/>
        <v>1.6732031112564601E-2</v>
      </c>
      <c r="F62" s="3">
        <f t="shared" si="20"/>
        <v>0</v>
      </c>
      <c r="G62" s="3">
        <f t="shared" si="20"/>
        <v>0</v>
      </c>
      <c r="H62" s="3">
        <f t="shared" si="20"/>
        <v>0</v>
      </c>
      <c r="I62" s="3">
        <f t="shared" si="20"/>
        <v>0</v>
      </c>
      <c r="J62">
        <f t="shared" si="20"/>
        <v>1</v>
      </c>
      <c r="W62" s="22"/>
      <c r="X62" s="23"/>
      <c r="Y62" s="23"/>
      <c r="Z62" s="23"/>
      <c r="AA62" s="23"/>
      <c r="AB62" s="23"/>
      <c r="AC62" s="23"/>
      <c r="AD62" s="23"/>
      <c r="AE62" s="23"/>
      <c r="AF62" s="23"/>
    </row>
    <row r="63" spans="1:32" x14ac:dyDescent="0.25">
      <c r="W63" s="24" t="s">
        <v>132</v>
      </c>
      <c r="X63" s="25" t="s">
        <v>19</v>
      </c>
      <c r="Y63">
        <v>72</v>
      </c>
      <c r="Z63">
        <v>139.5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211.5</v>
      </c>
    </row>
    <row r="64" spans="1:32" x14ac:dyDescent="0.25">
      <c r="A64" s="52">
        <v>2008</v>
      </c>
      <c r="W64" s="24" t="s">
        <v>133</v>
      </c>
      <c r="X64" s="25" t="s">
        <v>134</v>
      </c>
      <c r="Y64" s="51">
        <v>0</v>
      </c>
      <c r="Z64">
        <v>2105.75</v>
      </c>
      <c r="AA64">
        <v>145.5</v>
      </c>
      <c r="AB64">
        <v>0</v>
      </c>
      <c r="AC64">
        <v>0</v>
      </c>
      <c r="AD64">
        <v>0</v>
      </c>
      <c r="AE64">
        <v>0</v>
      </c>
      <c r="AF64">
        <v>2251.25</v>
      </c>
    </row>
    <row r="65" spans="1:32" x14ac:dyDescent="0.25">
      <c r="A65" t="s">
        <v>128</v>
      </c>
      <c r="B65" t="s">
        <v>129</v>
      </c>
      <c r="C65" t="s">
        <v>70</v>
      </c>
      <c r="D65" t="s">
        <v>71</v>
      </c>
      <c r="E65" t="s">
        <v>72</v>
      </c>
      <c r="F65" t="s">
        <v>73</v>
      </c>
      <c r="G65" t="s">
        <v>74</v>
      </c>
      <c r="H65" t="s">
        <v>75</v>
      </c>
      <c r="I65" t="s">
        <v>76</v>
      </c>
      <c r="J65" t="s">
        <v>21</v>
      </c>
      <c r="W65" s="22" t="s">
        <v>135</v>
      </c>
      <c r="X65" s="26" t="s">
        <v>21</v>
      </c>
      <c r="Y65">
        <v>4350.55</v>
      </c>
      <c r="Z65">
        <v>32825.360000000001</v>
      </c>
      <c r="AA65">
        <v>4125.37</v>
      </c>
      <c r="AB65">
        <v>184.5</v>
      </c>
      <c r="AC65">
        <v>31.5</v>
      </c>
      <c r="AD65">
        <v>192</v>
      </c>
      <c r="AE65">
        <v>0</v>
      </c>
      <c r="AF65">
        <v>41709.279999999999</v>
      </c>
    </row>
    <row r="66" spans="1:32" x14ac:dyDescent="0.25">
      <c r="A66">
        <v>13</v>
      </c>
      <c r="B66" t="s">
        <v>34</v>
      </c>
      <c r="C66">
        <v>183</v>
      </c>
      <c r="D66">
        <v>181.65</v>
      </c>
      <c r="E66">
        <v>959.3</v>
      </c>
      <c r="F66">
        <v>245.7</v>
      </c>
      <c r="G66">
        <v>16.5</v>
      </c>
      <c r="H66">
        <v>220.1</v>
      </c>
      <c r="I66">
        <v>0</v>
      </c>
      <c r="J66">
        <v>1806.25</v>
      </c>
      <c r="W66" s="22"/>
      <c r="X66" s="26" t="s">
        <v>136</v>
      </c>
      <c r="Y66" s="27">
        <f>Y65-Y61-Y63-Y64</f>
        <v>4161.25</v>
      </c>
      <c r="Z66" s="27">
        <f t="shared" ref="Z66:AA66" si="21">Z65-Z61-Z63-Z64</f>
        <v>30313.91</v>
      </c>
      <c r="AA66" s="27">
        <f t="shared" si="21"/>
        <v>3272.22</v>
      </c>
      <c r="AB66" s="27">
        <f>AB65-AB61-AB63-AB64</f>
        <v>0</v>
      </c>
      <c r="AC66" s="27">
        <f>AC65-AC61-AC63-AC64</f>
        <v>0</v>
      </c>
      <c r="AD66" s="27">
        <f t="shared" ref="AD66:AE66" si="22">AD65-AD61-AD63-AD64</f>
        <v>0</v>
      </c>
      <c r="AE66" s="27">
        <f t="shared" si="22"/>
        <v>0</v>
      </c>
      <c r="AF66" s="27">
        <f>AF65-AF61-AF63-AF64</f>
        <v>37747.379999999997</v>
      </c>
    </row>
    <row r="67" spans="1:32" x14ac:dyDescent="0.25">
      <c r="W67" s="22"/>
      <c r="X67" s="26"/>
      <c r="Y67" s="28">
        <f>+Y66/AF66</f>
        <v>0.11023943913458366</v>
      </c>
      <c r="Z67" s="28">
        <f>+Z66/AF66</f>
        <v>0.8030732199161903</v>
      </c>
      <c r="AA67" s="28">
        <f>+AA66/AF66</f>
        <v>8.6687340949226144E-2</v>
      </c>
      <c r="AB67" s="28">
        <f>+AB66/AF66</f>
        <v>0</v>
      </c>
      <c r="AC67" s="28">
        <f>+AC66/AF66</f>
        <v>0</v>
      </c>
      <c r="AD67" s="28">
        <f>+AD66/AF66</f>
        <v>0</v>
      </c>
      <c r="AE67" s="28">
        <f>+AE66/AF66</f>
        <v>0</v>
      </c>
      <c r="AF67" s="28">
        <f>AF$9/AF$9</f>
        <v>1</v>
      </c>
    </row>
    <row r="68" spans="1:32" x14ac:dyDescent="0.25">
      <c r="A68" t="s">
        <v>133</v>
      </c>
      <c r="B68" t="s">
        <v>134</v>
      </c>
      <c r="C68">
        <v>177.625</v>
      </c>
      <c r="D68">
        <f>4563.7+56.6</f>
        <v>4620.3</v>
      </c>
      <c r="E68">
        <v>61</v>
      </c>
      <c r="F68">
        <v>0</v>
      </c>
      <c r="G68">
        <v>0</v>
      </c>
      <c r="H68">
        <v>0</v>
      </c>
      <c r="I68">
        <v>0</v>
      </c>
      <c r="J68">
        <f>+C68+D68+E68</f>
        <v>4858.9250000000002</v>
      </c>
    </row>
    <row r="69" spans="1:32" x14ac:dyDescent="0.25">
      <c r="A69" t="s">
        <v>140</v>
      </c>
      <c r="B69" t="s">
        <v>141</v>
      </c>
      <c r="C69">
        <v>7</v>
      </c>
      <c r="D69">
        <v>556.28</v>
      </c>
      <c r="E69">
        <v>57</v>
      </c>
      <c r="F69">
        <v>0</v>
      </c>
      <c r="G69">
        <v>0</v>
      </c>
      <c r="H69">
        <v>6</v>
      </c>
      <c r="I69">
        <v>0</v>
      </c>
      <c r="J69">
        <v>626.28</v>
      </c>
    </row>
    <row r="70" spans="1:32" ht="15.75" thickBot="1" x14ac:dyDescent="0.3">
      <c r="A70" t="s">
        <v>135</v>
      </c>
      <c r="B70" t="s">
        <v>21</v>
      </c>
      <c r="C70">
        <v>3576.6489999999999</v>
      </c>
      <c r="D70">
        <v>42964.464999999997</v>
      </c>
      <c r="E70">
        <v>1715.8009999999999</v>
      </c>
      <c r="F70">
        <v>245.7</v>
      </c>
      <c r="G70">
        <v>16.5</v>
      </c>
      <c r="H70">
        <v>220.1</v>
      </c>
      <c r="I70">
        <v>0</v>
      </c>
      <c r="J70">
        <v>48739.214999999997</v>
      </c>
    </row>
    <row r="71" spans="1:32" ht="16.5" thickTop="1" thickBot="1" x14ac:dyDescent="0.3">
      <c r="B71" t="s">
        <v>136</v>
      </c>
      <c r="C71">
        <f>+C70-C69-C68-C66</f>
        <v>3209.0239999999999</v>
      </c>
      <c r="D71">
        <f t="shared" ref="D71:J71" si="23">+D70-D69-D68-D66</f>
        <v>37606.234999999993</v>
      </c>
      <c r="E71">
        <f t="shared" si="23"/>
        <v>638.50099999999998</v>
      </c>
      <c r="F71">
        <f t="shared" si="23"/>
        <v>0</v>
      </c>
      <c r="G71">
        <f t="shared" si="23"/>
        <v>0</v>
      </c>
      <c r="H71">
        <f t="shared" si="23"/>
        <v>-6</v>
      </c>
      <c r="I71">
        <f t="shared" si="23"/>
        <v>0</v>
      </c>
      <c r="J71">
        <f t="shared" si="23"/>
        <v>41447.759999999995</v>
      </c>
      <c r="W71" s="19">
        <v>2023</v>
      </c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ht="15.75" thickTop="1" x14ac:dyDescent="0.25">
      <c r="C72" s="55">
        <f t="shared" ref="C72:J72" si="24">+C71/$J71</f>
        <v>7.7423339644892758E-2</v>
      </c>
      <c r="D72" s="3">
        <f t="shared" si="24"/>
        <v>0.90731646294033741</v>
      </c>
      <c r="E72" s="3">
        <f t="shared" si="24"/>
        <v>1.5404957951889319E-2</v>
      </c>
      <c r="F72" s="3">
        <f t="shared" si="24"/>
        <v>0</v>
      </c>
      <c r="G72" s="3">
        <f t="shared" si="24"/>
        <v>0</v>
      </c>
      <c r="H72" s="3">
        <f t="shared" si="24"/>
        <v>-1.4476053711949695E-4</v>
      </c>
      <c r="I72" s="3">
        <f t="shared" si="24"/>
        <v>0</v>
      </c>
      <c r="J72">
        <f t="shared" si="24"/>
        <v>1</v>
      </c>
      <c r="W72" s="20" t="s">
        <v>128</v>
      </c>
      <c r="X72" s="21" t="s">
        <v>129</v>
      </c>
      <c r="Y72" s="21" t="s">
        <v>70</v>
      </c>
      <c r="Z72" s="21" t="s">
        <v>71</v>
      </c>
      <c r="AA72" s="21" t="s">
        <v>130</v>
      </c>
      <c r="AB72" s="21" t="s">
        <v>131</v>
      </c>
      <c r="AC72" s="21" t="s">
        <v>74</v>
      </c>
      <c r="AD72" s="21" t="s">
        <v>75</v>
      </c>
      <c r="AE72" s="21" t="s">
        <v>76</v>
      </c>
      <c r="AF72" s="21" t="s">
        <v>21</v>
      </c>
    </row>
    <row r="73" spans="1:32" x14ac:dyDescent="0.25">
      <c r="W73" s="22">
        <v>13</v>
      </c>
      <c r="X73" s="23" t="s">
        <v>34</v>
      </c>
      <c r="Y73">
        <v>69</v>
      </c>
      <c r="Z73">
        <v>243.55</v>
      </c>
      <c r="AA73">
        <v>597.35</v>
      </c>
      <c r="AB73">
        <v>94</v>
      </c>
      <c r="AC73">
        <v>18</v>
      </c>
      <c r="AD73">
        <v>106.5</v>
      </c>
      <c r="AE73">
        <v>0</v>
      </c>
      <c r="AF73">
        <f>SUM(Y73:AE73)</f>
        <v>1128.4000000000001</v>
      </c>
    </row>
    <row r="74" spans="1:32" x14ac:dyDescent="0.25">
      <c r="A74" s="52">
        <v>2007</v>
      </c>
      <c r="W74" s="22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2" x14ac:dyDescent="0.25">
      <c r="A75" t="s">
        <v>128</v>
      </c>
      <c r="B75" t="s">
        <v>129</v>
      </c>
      <c r="C75" t="s">
        <v>70</v>
      </c>
      <c r="D75" t="s">
        <v>71</v>
      </c>
      <c r="E75" t="s">
        <v>72</v>
      </c>
      <c r="F75" t="s">
        <v>73</v>
      </c>
      <c r="G75" t="s">
        <v>74</v>
      </c>
      <c r="H75" t="s">
        <v>75</v>
      </c>
      <c r="I75" t="s">
        <v>76</v>
      </c>
      <c r="J75" t="s">
        <v>21</v>
      </c>
      <c r="W75" s="24" t="s">
        <v>132</v>
      </c>
      <c r="X75" s="25" t="s">
        <v>19</v>
      </c>
      <c r="Y75" s="29">
        <v>0</v>
      </c>
      <c r="Z75" s="29">
        <v>1776.12</v>
      </c>
      <c r="AA75" s="29">
        <v>143.94999999999999</v>
      </c>
      <c r="AB75" s="29">
        <v>3</v>
      </c>
      <c r="AC75" s="29">
        <v>0</v>
      </c>
      <c r="AD75" s="29">
        <v>0</v>
      </c>
      <c r="AE75" s="29">
        <v>0</v>
      </c>
      <c r="AF75" s="69">
        <f t="shared" ref="AF75:AF77" si="25">SUM(Y75:AE75)</f>
        <v>1923.07</v>
      </c>
    </row>
    <row r="76" spans="1:32" x14ac:dyDescent="0.25">
      <c r="A76">
        <v>13</v>
      </c>
      <c r="B76" t="s">
        <v>34</v>
      </c>
      <c r="C76">
        <v>169.75</v>
      </c>
      <c r="D76">
        <v>201.65</v>
      </c>
      <c r="E76">
        <v>933.7</v>
      </c>
      <c r="F76">
        <v>242.55</v>
      </c>
      <c r="G76">
        <v>16.5</v>
      </c>
      <c r="H76">
        <v>220</v>
      </c>
      <c r="I76">
        <v>0</v>
      </c>
      <c r="J76">
        <v>1784.15</v>
      </c>
      <c r="W76" s="24" t="s">
        <v>133</v>
      </c>
      <c r="X76" s="25" t="s">
        <v>134</v>
      </c>
      <c r="Y76" s="29">
        <v>45</v>
      </c>
      <c r="Z76" s="29">
        <v>136</v>
      </c>
      <c r="AA76" s="29">
        <v>0</v>
      </c>
      <c r="AB76" s="71">
        <v>2</v>
      </c>
      <c r="AC76" s="71">
        <v>0</v>
      </c>
      <c r="AD76" s="71">
        <v>0</v>
      </c>
      <c r="AE76" s="71">
        <v>0</v>
      </c>
      <c r="AF76" s="69">
        <f t="shared" si="25"/>
        <v>183</v>
      </c>
    </row>
    <row r="77" spans="1:32" x14ac:dyDescent="0.25">
      <c r="W77" s="22" t="s">
        <v>135</v>
      </c>
      <c r="X77" s="26" t="s">
        <v>21</v>
      </c>
      <c r="Y77" s="68">
        <v>2331.64</v>
      </c>
      <c r="Z77" s="68">
        <v>31972.360000000004</v>
      </c>
      <c r="AA77" s="68">
        <v>2844.88</v>
      </c>
      <c r="AB77" s="68">
        <v>99</v>
      </c>
      <c r="AC77" s="68">
        <v>18</v>
      </c>
      <c r="AD77" s="68">
        <v>106.5</v>
      </c>
      <c r="AE77" s="68">
        <v>0</v>
      </c>
      <c r="AF77" s="69">
        <f t="shared" si="25"/>
        <v>37372.380000000005</v>
      </c>
    </row>
    <row r="78" spans="1:32" x14ac:dyDescent="0.25">
      <c r="A78" t="s">
        <v>133</v>
      </c>
      <c r="B78" t="s">
        <v>134</v>
      </c>
      <c r="C78">
        <v>96.78</v>
      </c>
      <c r="D78">
        <f>4054.947+90.75</f>
        <v>4145.6970000000001</v>
      </c>
      <c r="E78">
        <v>11.5</v>
      </c>
      <c r="F78">
        <v>0</v>
      </c>
      <c r="G78">
        <v>0</v>
      </c>
      <c r="H78">
        <v>0</v>
      </c>
      <c r="I78">
        <v>0</v>
      </c>
      <c r="J78">
        <f>+C78+D78+E78</f>
        <v>4253.9769999999999</v>
      </c>
      <c r="W78" s="22"/>
      <c r="X78" s="26" t="s">
        <v>136</v>
      </c>
      <c r="Y78" s="27">
        <f t="shared" ref="Y78:AF78" si="26">Y77-Y73-Y75-Y76</f>
        <v>2217.64</v>
      </c>
      <c r="Z78" s="27">
        <f t="shared" si="26"/>
        <v>29816.690000000006</v>
      </c>
      <c r="AA78" s="27">
        <f t="shared" si="26"/>
        <v>2103.5800000000004</v>
      </c>
      <c r="AB78" s="27">
        <f t="shared" si="26"/>
        <v>0</v>
      </c>
      <c r="AC78" s="27">
        <f t="shared" si="26"/>
        <v>0</v>
      </c>
      <c r="AD78" s="27">
        <f t="shared" si="26"/>
        <v>0</v>
      </c>
      <c r="AE78" s="27">
        <f t="shared" si="26"/>
        <v>0</v>
      </c>
      <c r="AF78" s="27">
        <f t="shared" si="26"/>
        <v>34137.910000000003</v>
      </c>
    </row>
    <row r="79" spans="1:32" x14ac:dyDescent="0.25">
      <c r="A79" t="s">
        <v>140</v>
      </c>
      <c r="B79" t="s">
        <v>141</v>
      </c>
      <c r="C79">
        <v>4</v>
      </c>
      <c r="D79">
        <v>1021.26</v>
      </c>
      <c r="E79">
        <v>58</v>
      </c>
      <c r="F79">
        <v>0</v>
      </c>
      <c r="G79">
        <v>0</v>
      </c>
      <c r="H79">
        <v>6</v>
      </c>
      <c r="I79">
        <v>0</v>
      </c>
      <c r="J79">
        <v>1089.26</v>
      </c>
      <c r="W79" s="22"/>
      <c r="X79" s="26"/>
      <c r="Y79" s="28">
        <f>+Y78/$AF$78</f>
        <v>6.496121174377692E-2</v>
      </c>
      <c r="Z79" s="28">
        <f t="shared" ref="Z79:AF79" si="27">+Z78/$AF$78</f>
        <v>0.87341873008628834</v>
      </c>
      <c r="AA79" s="28">
        <f t="shared" si="27"/>
        <v>6.1620058169934835E-2</v>
      </c>
      <c r="AB79" s="28">
        <f t="shared" si="27"/>
        <v>0</v>
      </c>
      <c r="AC79" s="28">
        <f t="shared" si="27"/>
        <v>0</v>
      </c>
      <c r="AD79" s="28">
        <f t="shared" si="27"/>
        <v>0</v>
      </c>
      <c r="AE79" s="28">
        <f t="shared" si="27"/>
        <v>0</v>
      </c>
      <c r="AF79" s="28">
        <f t="shared" si="27"/>
        <v>1</v>
      </c>
    </row>
    <row r="80" spans="1:32" x14ac:dyDescent="0.25">
      <c r="A80" t="s">
        <v>135</v>
      </c>
      <c r="B80" t="s">
        <v>21</v>
      </c>
      <c r="C80">
        <v>3399.364</v>
      </c>
      <c r="D80">
        <v>43765.540999999997</v>
      </c>
      <c r="E80">
        <v>1634.87</v>
      </c>
      <c r="F80">
        <v>242.55</v>
      </c>
      <c r="G80">
        <v>16.5</v>
      </c>
      <c r="H80">
        <v>220</v>
      </c>
      <c r="I80">
        <v>0</v>
      </c>
      <c r="J80">
        <v>49278.824999999997</v>
      </c>
    </row>
    <row r="81" spans="1:32" x14ac:dyDescent="0.25">
      <c r="B81" t="s">
        <v>136</v>
      </c>
      <c r="C81">
        <f>+C80-C79-C78-C76</f>
        <v>3128.8339999999998</v>
      </c>
      <c r="D81">
        <f t="shared" ref="D81:J81" si="28">+D80-D79-D78-D76</f>
        <v>38396.933999999994</v>
      </c>
      <c r="E81">
        <f t="shared" si="28"/>
        <v>631.66999999999985</v>
      </c>
      <c r="F81">
        <f t="shared" si="28"/>
        <v>0</v>
      </c>
      <c r="G81">
        <f t="shared" si="28"/>
        <v>0</v>
      </c>
      <c r="H81">
        <f t="shared" si="28"/>
        <v>-6</v>
      </c>
      <c r="I81">
        <f t="shared" si="28"/>
        <v>0</v>
      </c>
      <c r="J81">
        <f t="shared" si="28"/>
        <v>42151.437999999995</v>
      </c>
    </row>
    <row r="82" spans="1:32" ht="15.75" thickBot="1" x14ac:dyDescent="0.3">
      <c r="C82" s="55">
        <f t="shared" ref="C82:J82" si="29">+C81/$J81</f>
        <v>7.4228404734377043E-2</v>
      </c>
      <c r="D82" s="3">
        <f t="shared" si="29"/>
        <v>0.91092821080030528</v>
      </c>
      <c r="E82" s="3">
        <f t="shared" si="29"/>
        <v>1.4985728363525817E-2</v>
      </c>
      <c r="F82" s="3">
        <f t="shared" si="29"/>
        <v>0</v>
      </c>
      <c r="G82" s="3">
        <f t="shared" si="29"/>
        <v>0</v>
      </c>
      <c r="H82" s="3">
        <f t="shared" si="29"/>
        <v>-1.4234389820817029E-4</v>
      </c>
      <c r="I82" s="3">
        <f t="shared" si="29"/>
        <v>0</v>
      </c>
      <c r="J82">
        <f t="shared" si="29"/>
        <v>1</v>
      </c>
    </row>
    <row r="83" spans="1:32" ht="16.5" thickTop="1" thickBot="1" x14ac:dyDescent="0.3">
      <c r="W83" s="19">
        <v>2024</v>
      </c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ht="15.75" thickTop="1" x14ac:dyDescent="0.25">
      <c r="A84" s="52">
        <v>2006</v>
      </c>
      <c r="W84" s="20" t="s">
        <v>128</v>
      </c>
      <c r="X84" s="21" t="s">
        <v>129</v>
      </c>
      <c r="Y84" s="21" t="s">
        <v>70</v>
      </c>
      <c r="Z84" s="21" t="s">
        <v>71</v>
      </c>
      <c r="AA84" s="21" t="s">
        <v>130</v>
      </c>
      <c r="AB84" s="21" t="s">
        <v>131</v>
      </c>
      <c r="AC84" s="21" t="s">
        <v>74</v>
      </c>
      <c r="AD84" s="21" t="s">
        <v>75</v>
      </c>
      <c r="AE84" s="21" t="s">
        <v>76</v>
      </c>
      <c r="AF84" s="21" t="s">
        <v>21</v>
      </c>
    </row>
    <row r="85" spans="1:32" x14ac:dyDescent="0.25">
      <c r="A85" t="s">
        <v>128</v>
      </c>
      <c r="B85" t="s">
        <v>129</v>
      </c>
      <c r="C85" t="s">
        <v>70</v>
      </c>
      <c r="D85" t="s">
        <v>71</v>
      </c>
      <c r="E85" t="s">
        <v>72</v>
      </c>
      <c r="F85" t="s">
        <v>73</v>
      </c>
      <c r="G85" t="s">
        <v>74</v>
      </c>
      <c r="H85" t="s">
        <v>75</v>
      </c>
      <c r="I85" t="s">
        <v>76</v>
      </c>
      <c r="J85" t="s">
        <v>21</v>
      </c>
      <c r="W85" s="22">
        <v>13</v>
      </c>
      <c r="X85" s="23" t="s">
        <v>34</v>
      </c>
      <c r="Y85" s="80">
        <v>66.900000000000006</v>
      </c>
      <c r="Z85" s="80">
        <v>258.08</v>
      </c>
      <c r="AA85" s="80">
        <v>556.29999999999995</v>
      </c>
      <c r="AB85" s="80">
        <v>99</v>
      </c>
      <c r="AC85" s="80">
        <v>18</v>
      </c>
      <c r="AD85" s="80">
        <v>106.5</v>
      </c>
      <c r="AE85" s="80">
        <v>0</v>
      </c>
      <c r="AF85" s="80">
        <v>1104.78</v>
      </c>
    </row>
    <row r="86" spans="1:32" x14ac:dyDescent="0.25">
      <c r="A86">
        <v>13</v>
      </c>
      <c r="B86" t="s">
        <v>34</v>
      </c>
      <c r="C86">
        <v>176.15</v>
      </c>
      <c r="D86">
        <v>214</v>
      </c>
      <c r="E86">
        <v>960.1</v>
      </c>
      <c r="F86">
        <v>246</v>
      </c>
      <c r="G86">
        <v>16.5</v>
      </c>
      <c r="H86">
        <v>218</v>
      </c>
      <c r="I86">
        <v>0</v>
      </c>
      <c r="J86">
        <v>1830.75</v>
      </c>
      <c r="W86" s="22"/>
      <c r="X86" s="23"/>
      <c r="Y86" s="23"/>
      <c r="Z86" s="23"/>
      <c r="AA86" s="23"/>
      <c r="AB86" s="23"/>
      <c r="AC86" s="23"/>
      <c r="AD86" s="23"/>
      <c r="AE86" s="23"/>
      <c r="AF86" s="23"/>
    </row>
    <row r="87" spans="1:32" x14ac:dyDescent="0.25">
      <c r="W87" s="24" t="s">
        <v>132</v>
      </c>
      <c r="X87" s="25" t="s">
        <v>19</v>
      </c>
      <c r="Y87" s="83">
        <v>45</v>
      </c>
      <c r="Z87" s="83">
        <v>139.5</v>
      </c>
      <c r="AA87" s="83">
        <v>0</v>
      </c>
      <c r="AB87" s="83">
        <v>72</v>
      </c>
      <c r="AC87" s="83">
        <v>18</v>
      </c>
      <c r="AD87" s="83">
        <v>72</v>
      </c>
      <c r="AE87" s="83">
        <v>0</v>
      </c>
      <c r="AF87" s="83">
        <v>346.5</v>
      </c>
    </row>
    <row r="88" spans="1:32" x14ac:dyDescent="0.25">
      <c r="A88" t="s">
        <v>133</v>
      </c>
      <c r="B88" t="s">
        <v>134</v>
      </c>
      <c r="C88">
        <v>0</v>
      </c>
      <c r="D88">
        <f>3250.93+103.5</f>
        <v>3354.43</v>
      </c>
      <c r="E88">
        <v>0</v>
      </c>
      <c r="F88">
        <v>0</v>
      </c>
      <c r="G88">
        <v>0</v>
      </c>
      <c r="H88">
        <v>0</v>
      </c>
      <c r="I88">
        <v>0</v>
      </c>
      <c r="J88">
        <f>+D88</f>
        <v>3354.43</v>
      </c>
      <c r="W88" s="24" t="s">
        <v>133</v>
      </c>
      <c r="X88" s="25" t="s">
        <v>134</v>
      </c>
      <c r="Y88" s="83">
        <v>0</v>
      </c>
      <c r="Z88" s="83">
        <v>1926.35</v>
      </c>
      <c r="AA88" s="83">
        <v>85.5</v>
      </c>
      <c r="AB88" s="83">
        <v>3</v>
      </c>
      <c r="AC88" s="83">
        <v>0</v>
      </c>
      <c r="AD88" s="83">
        <v>0</v>
      </c>
      <c r="AE88" s="83">
        <v>0</v>
      </c>
      <c r="AF88" s="83">
        <v>2014.85</v>
      </c>
    </row>
    <row r="89" spans="1:32" x14ac:dyDescent="0.25">
      <c r="A89" t="s">
        <v>140</v>
      </c>
      <c r="B89" t="s">
        <v>141</v>
      </c>
      <c r="C89">
        <v>56</v>
      </c>
      <c r="D89">
        <v>1197.8</v>
      </c>
      <c r="E89">
        <v>63</v>
      </c>
      <c r="F89">
        <v>0</v>
      </c>
      <c r="G89">
        <v>0</v>
      </c>
      <c r="H89">
        <v>8</v>
      </c>
      <c r="I89">
        <v>0</v>
      </c>
      <c r="J89">
        <v>1324.8</v>
      </c>
      <c r="W89" s="22" t="s">
        <v>135</v>
      </c>
      <c r="X89" s="26" t="s">
        <v>21</v>
      </c>
      <c r="Y89" s="79">
        <v>2263.2499999999991</v>
      </c>
      <c r="Z89" s="79">
        <v>32991.61</v>
      </c>
      <c r="AA89" s="79">
        <v>2877.65</v>
      </c>
      <c r="AB89" s="79">
        <v>99</v>
      </c>
      <c r="AC89" s="79">
        <v>18</v>
      </c>
      <c r="AD89" s="79">
        <v>106.5</v>
      </c>
      <c r="AE89" s="79">
        <v>0</v>
      </c>
      <c r="AF89" s="79">
        <v>37251.230000000003</v>
      </c>
    </row>
    <row r="90" spans="1:32" x14ac:dyDescent="0.25">
      <c r="A90" t="s">
        <v>135</v>
      </c>
      <c r="B90" t="s">
        <v>21</v>
      </c>
      <c r="C90">
        <v>3365.2049999999999</v>
      </c>
      <c r="D90">
        <v>43548.665000000001</v>
      </c>
      <c r="E90">
        <v>1580.46</v>
      </c>
      <c r="F90">
        <v>246</v>
      </c>
      <c r="G90">
        <v>16.5</v>
      </c>
      <c r="H90">
        <v>218</v>
      </c>
      <c r="I90">
        <v>0</v>
      </c>
      <c r="J90">
        <v>48974.83</v>
      </c>
      <c r="W90" s="22"/>
      <c r="X90" s="26" t="s">
        <v>136</v>
      </c>
      <c r="Y90" s="27">
        <v>2151.349999999999</v>
      </c>
      <c r="Z90" s="27">
        <v>30667.68</v>
      </c>
      <c r="AA90" s="27">
        <v>2235.8500000000004</v>
      </c>
      <c r="AB90" s="27">
        <v>-75</v>
      </c>
      <c r="AC90" s="27">
        <v>-18</v>
      </c>
      <c r="AD90" s="27">
        <v>-72</v>
      </c>
      <c r="AE90" s="27">
        <v>0</v>
      </c>
      <c r="AF90" s="27">
        <v>33785.100000000006</v>
      </c>
    </row>
    <row r="91" spans="1:32" x14ac:dyDescent="0.25">
      <c r="B91" t="s">
        <v>136</v>
      </c>
      <c r="C91">
        <f>+C90-C89-C88-C86</f>
        <v>3133.0549999999998</v>
      </c>
      <c r="D91">
        <f t="shared" ref="D91:J91" si="30">+D90-D89-D88-D86</f>
        <v>38782.434999999998</v>
      </c>
      <c r="E91">
        <f t="shared" si="30"/>
        <v>557.36</v>
      </c>
      <c r="F91">
        <f t="shared" si="30"/>
        <v>0</v>
      </c>
      <c r="G91">
        <f t="shared" si="30"/>
        <v>0</v>
      </c>
      <c r="H91">
        <f t="shared" si="30"/>
        <v>-8</v>
      </c>
      <c r="I91">
        <f t="shared" si="30"/>
        <v>0</v>
      </c>
      <c r="J91">
        <f t="shared" si="30"/>
        <v>42464.85</v>
      </c>
      <c r="W91" s="22"/>
      <c r="X91" s="26"/>
      <c r="Y91" s="28">
        <v>6.3677479125413231E-2</v>
      </c>
      <c r="Z91" s="28">
        <v>0.9077279629185645</v>
      </c>
      <c r="AA91" s="28">
        <v>6.6178581682457646E-2</v>
      </c>
      <c r="AB91" s="28">
        <v>-2.2199135121695654E-3</v>
      </c>
      <c r="AC91" s="28">
        <v>-5.3277924292069575E-4</v>
      </c>
      <c r="AD91" s="28">
        <v>-2.131116971682783E-3</v>
      </c>
      <c r="AE91" s="28">
        <v>0</v>
      </c>
      <c r="AF91" s="28">
        <v>1</v>
      </c>
    </row>
    <row r="92" spans="1:32" x14ac:dyDescent="0.25">
      <c r="C92" s="55">
        <f t="shared" ref="C92:J92" si="31">+C91/$J91</f>
        <v>7.3779961544665762E-2</v>
      </c>
      <c r="D92" s="3">
        <f t="shared" si="31"/>
        <v>0.91328322129949824</v>
      </c>
      <c r="E92" s="3">
        <f t="shared" si="31"/>
        <v>1.3125208260478962E-2</v>
      </c>
      <c r="F92" s="3">
        <f t="shared" si="31"/>
        <v>0</v>
      </c>
      <c r="G92" s="3">
        <f t="shared" si="31"/>
        <v>0</v>
      </c>
      <c r="H92" s="3">
        <f t="shared" si="31"/>
        <v>-1.8839110464301652E-4</v>
      </c>
      <c r="I92" s="3">
        <f t="shared" si="31"/>
        <v>0</v>
      </c>
      <c r="J92">
        <f t="shared" si="31"/>
        <v>1</v>
      </c>
    </row>
    <row r="94" spans="1:32" ht="15.75" thickBot="1" x14ac:dyDescent="0.3">
      <c r="A94" s="52">
        <v>2005</v>
      </c>
    </row>
    <row r="95" spans="1:32" ht="16.5" thickTop="1" thickBot="1" x14ac:dyDescent="0.3">
      <c r="A95" t="s">
        <v>128</v>
      </c>
      <c r="B95" t="s">
        <v>129</v>
      </c>
      <c r="C95" t="s">
        <v>70</v>
      </c>
      <c r="D95" t="s">
        <v>71</v>
      </c>
      <c r="E95" t="s">
        <v>72</v>
      </c>
      <c r="F95" t="s">
        <v>73</v>
      </c>
      <c r="G95" t="s">
        <v>74</v>
      </c>
      <c r="H95" t="s">
        <v>75</v>
      </c>
      <c r="I95" t="s">
        <v>76</v>
      </c>
      <c r="J95" t="s">
        <v>21</v>
      </c>
      <c r="W95" s="19">
        <v>2025</v>
      </c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ht="15.75" thickTop="1" x14ac:dyDescent="0.25">
      <c r="A96">
        <v>13</v>
      </c>
      <c r="B96" t="s">
        <v>34</v>
      </c>
      <c r="C96">
        <v>161.65</v>
      </c>
      <c r="D96">
        <v>185.5</v>
      </c>
      <c r="E96">
        <v>937.3</v>
      </c>
      <c r="F96">
        <v>236.8</v>
      </c>
      <c r="G96">
        <v>16.5</v>
      </c>
      <c r="H96">
        <v>223.5</v>
      </c>
      <c r="I96">
        <v>0</v>
      </c>
      <c r="J96">
        <v>1761.25</v>
      </c>
      <c r="W96" s="20" t="s">
        <v>128</v>
      </c>
      <c r="X96" s="21" t="s">
        <v>129</v>
      </c>
      <c r="Y96" s="21" t="s">
        <v>70</v>
      </c>
      <c r="Z96" s="21" t="s">
        <v>71</v>
      </c>
      <c r="AA96" s="21" t="s">
        <v>130</v>
      </c>
      <c r="AB96" s="21" t="s">
        <v>131</v>
      </c>
      <c r="AC96" s="21" t="s">
        <v>74</v>
      </c>
      <c r="AD96" s="21" t="s">
        <v>75</v>
      </c>
      <c r="AE96" s="21" t="s">
        <v>76</v>
      </c>
      <c r="AF96" s="21" t="s">
        <v>21</v>
      </c>
    </row>
    <row r="97" spans="1:32" x14ac:dyDescent="0.25">
      <c r="W97" s="22">
        <v>13</v>
      </c>
      <c r="X97" s="23" t="s">
        <v>34</v>
      </c>
      <c r="Y97" s="80">
        <v>59.6</v>
      </c>
      <c r="Z97" s="80">
        <v>261.43</v>
      </c>
      <c r="AA97" s="80">
        <v>603.75</v>
      </c>
      <c r="AB97" s="80">
        <v>97.5</v>
      </c>
      <c r="AC97" s="80">
        <v>18</v>
      </c>
      <c r="AD97" s="80">
        <v>109.5</v>
      </c>
      <c r="AE97" s="80">
        <v>0</v>
      </c>
      <c r="AF97" s="80">
        <v>1149.78</v>
      </c>
    </row>
    <row r="98" spans="1:32" x14ac:dyDescent="0.25">
      <c r="A98" t="s">
        <v>132</v>
      </c>
      <c r="B98" t="s">
        <v>19</v>
      </c>
      <c r="C98">
        <v>0</v>
      </c>
      <c r="D98">
        <v>103.5</v>
      </c>
      <c r="E98">
        <v>0</v>
      </c>
      <c r="F98">
        <v>0</v>
      </c>
      <c r="G98">
        <v>0</v>
      </c>
      <c r="H98">
        <v>0</v>
      </c>
      <c r="I98">
        <v>0</v>
      </c>
      <c r="J98">
        <v>103.5</v>
      </c>
      <c r="W98" s="22"/>
      <c r="X98" s="23"/>
      <c r="Y98" s="23"/>
      <c r="Z98" s="23"/>
      <c r="AA98" s="23"/>
      <c r="AB98" s="23"/>
      <c r="AC98" s="23"/>
      <c r="AD98" s="23"/>
      <c r="AE98" s="23"/>
      <c r="AF98" s="23"/>
    </row>
    <row r="99" spans="1:32" x14ac:dyDescent="0.25">
      <c r="A99" t="s">
        <v>140</v>
      </c>
      <c r="B99" t="s">
        <v>141</v>
      </c>
      <c r="C99">
        <v>42.46</v>
      </c>
      <c r="D99">
        <v>2601.6799999999998</v>
      </c>
      <c r="E99">
        <v>54</v>
      </c>
      <c r="F99">
        <v>0</v>
      </c>
      <c r="G99">
        <v>0</v>
      </c>
      <c r="H99">
        <v>0</v>
      </c>
      <c r="I99">
        <v>0</v>
      </c>
      <c r="J99">
        <v>2698.14</v>
      </c>
      <c r="W99" s="24" t="s">
        <v>132</v>
      </c>
      <c r="X99" s="25" t="s">
        <v>19</v>
      </c>
      <c r="Y99" s="85">
        <v>39.5</v>
      </c>
      <c r="Z99" s="85">
        <v>139.5</v>
      </c>
      <c r="AA99" s="85">
        <v>0</v>
      </c>
      <c r="AB99" s="85">
        <v>72</v>
      </c>
      <c r="AC99" s="85">
        <v>18</v>
      </c>
      <c r="AD99" s="85">
        <v>72</v>
      </c>
      <c r="AE99" s="85">
        <v>0</v>
      </c>
      <c r="AF99" s="85">
        <v>341</v>
      </c>
    </row>
    <row r="100" spans="1:32" x14ac:dyDescent="0.25">
      <c r="A100" t="s">
        <v>135</v>
      </c>
      <c r="B100" t="s">
        <v>21</v>
      </c>
      <c r="C100">
        <v>3406.28</v>
      </c>
      <c r="D100">
        <v>40590.31</v>
      </c>
      <c r="E100">
        <v>1564.59</v>
      </c>
      <c r="F100">
        <v>236.8</v>
      </c>
      <c r="G100">
        <v>16.5</v>
      </c>
      <c r="H100">
        <v>223.5</v>
      </c>
      <c r="I100">
        <v>0</v>
      </c>
      <c r="J100">
        <v>46037.98</v>
      </c>
      <c r="W100" s="24" t="s">
        <v>133</v>
      </c>
      <c r="X100" s="25" t="s">
        <v>134</v>
      </c>
      <c r="Y100" s="85">
        <v>0</v>
      </c>
      <c r="Z100" s="85">
        <v>2034.34</v>
      </c>
      <c r="AA100" s="85">
        <v>72.25</v>
      </c>
      <c r="AB100" s="85">
        <v>1.5</v>
      </c>
      <c r="AC100" s="85">
        <v>0</v>
      </c>
      <c r="AD100" s="85">
        <v>0</v>
      </c>
      <c r="AE100" s="85">
        <v>0</v>
      </c>
      <c r="AF100" s="85">
        <v>2108.09</v>
      </c>
    </row>
    <row r="101" spans="1:32" x14ac:dyDescent="0.25">
      <c r="B101" t="s">
        <v>136</v>
      </c>
      <c r="C101">
        <f>+C100-C99-C98-C96</f>
        <v>3202.17</v>
      </c>
      <c r="D101">
        <f t="shared" ref="D101:J101" si="32">+D100-D99-D98-D96</f>
        <v>37699.629999999997</v>
      </c>
      <c r="E101">
        <f t="shared" si="32"/>
        <v>573.29</v>
      </c>
      <c r="F101">
        <f t="shared" si="32"/>
        <v>0</v>
      </c>
      <c r="G101">
        <f t="shared" si="32"/>
        <v>0</v>
      </c>
      <c r="H101">
        <f t="shared" si="32"/>
        <v>0</v>
      </c>
      <c r="I101">
        <f t="shared" si="32"/>
        <v>0</v>
      </c>
      <c r="J101">
        <f t="shared" si="32"/>
        <v>41475.090000000004</v>
      </c>
      <c r="W101" s="22" t="s">
        <v>135</v>
      </c>
      <c r="X101" s="26" t="s">
        <v>21</v>
      </c>
      <c r="Y101" s="79">
        <v>2255.36</v>
      </c>
      <c r="Z101" s="79">
        <v>34339.86</v>
      </c>
      <c r="AA101" s="79">
        <v>3021.46</v>
      </c>
      <c r="AB101" s="79">
        <v>97.5</v>
      </c>
      <c r="AC101" s="79">
        <v>18</v>
      </c>
      <c r="AD101" s="79">
        <v>109.5</v>
      </c>
      <c r="AE101" s="79">
        <v>0</v>
      </c>
      <c r="AF101" s="79">
        <v>39841.68</v>
      </c>
    </row>
    <row r="102" spans="1:32" x14ac:dyDescent="0.25">
      <c r="C102" s="55">
        <f t="shared" ref="C102:J102" si="33">+C101/$J101</f>
        <v>7.7207065735119554E-2</v>
      </c>
      <c r="D102" s="3">
        <f t="shared" si="33"/>
        <v>0.90897042055846033</v>
      </c>
      <c r="E102" s="3">
        <f t="shared" si="33"/>
        <v>1.3822513706419924E-2</v>
      </c>
      <c r="F102" s="3">
        <f t="shared" si="33"/>
        <v>0</v>
      </c>
      <c r="G102" s="3">
        <f t="shared" si="33"/>
        <v>0</v>
      </c>
      <c r="H102" s="3">
        <f t="shared" si="33"/>
        <v>0</v>
      </c>
      <c r="I102" s="3">
        <f t="shared" si="33"/>
        <v>0</v>
      </c>
      <c r="J102">
        <f t="shared" si="33"/>
        <v>1</v>
      </c>
      <c r="W102" s="22"/>
      <c r="X102" s="26" t="s">
        <v>136</v>
      </c>
      <c r="Y102" s="27">
        <v>2195.7600000000002</v>
      </c>
      <c r="Z102" s="27">
        <v>34078.43</v>
      </c>
      <c r="AA102" s="27">
        <v>2417.71</v>
      </c>
      <c r="AB102" s="27">
        <v>0</v>
      </c>
      <c r="AC102" s="27">
        <v>0</v>
      </c>
      <c r="AD102" s="27">
        <v>0</v>
      </c>
      <c r="AE102" s="27">
        <v>0</v>
      </c>
      <c r="AF102" s="27">
        <v>38691.9</v>
      </c>
    </row>
    <row r="103" spans="1:32" x14ac:dyDescent="0.25">
      <c r="W103" s="22"/>
      <c r="X103" s="26"/>
      <c r="Y103" s="28">
        <v>5.6749862374295398E-2</v>
      </c>
      <c r="Z103" s="28">
        <v>0.88076393250266849</v>
      </c>
      <c r="AA103" s="28">
        <v>6.2486205123036084E-2</v>
      </c>
      <c r="AB103" s="28">
        <v>0</v>
      </c>
      <c r="AC103" s="28">
        <v>0</v>
      </c>
      <c r="AD103" s="28">
        <v>0</v>
      </c>
      <c r="AE103" s="28">
        <v>0</v>
      </c>
      <c r="AF103" s="28">
        <v>1</v>
      </c>
    </row>
    <row r="104" spans="1:32" x14ac:dyDescent="0.25">
      <c r="A104" s="52">
        <v>2004</v>
      </c>
    </row>
    <row r="105" spans="1:32" x14ac:dyDescent="0.25">
      <c r="A105" t="s">
        <v>128</v>
      </c>
      <c r="B105" t="s">
        <v>129</v>
      </c>
      <c r="C105" t="s">
        <v>70</v>
      </c>
      <c r="D105" t="s">
        <v>71</v>
      </c>
      <c r="E105" t="s">
        <v>72</v>
      </c>
      <c r="F105" t="s">
        <v>73</v>
      </c>
      <c r="G105" t="s">
        <v>74</v>
      </c>
      <c r="H105" t="s">
        <v>75</v>
      </c>
      <c r="I105" t="s">
        <v>76</v>
      </c>
      <c r="J105" t="s">
        <v>21</v>
      </c>
    </row>
    <row r="106" spans="1:32" x14ac:dyDescent="0.25">
      <c r="A106">
        <v>13</v>
      </c>
      <c r="B106" t="s">
        <v>34</v>
      </c>
      <c r="C106">
        <v>154.6</v>
      </c>
      <c r="D106">
        <v>171.5</v>
      </c>
      <c r="E106">
        <v>933.55</v>
      </c>
      <c r="F106">
        <v>252.4</v>
      </c>
      <c r="G106">
        <v>10.5</v>
      </c>
      <c r="H106">
        <v>224</v>
      </c>
      <c r="I106">
        <v>0</v>
      </c>
      <c r="J106">
        <v>1746.55</v>
      </c>
    </row>
    <row r="108" spans="1:32" x14ac:dyDescent="0.25">
      <c r="A108" t="s">
        <v>132</v>
      </c>
      <c r="B108" t="s">
        <v>19</v>
      </c>
      <c r="C108">
        <v>0</v>
      </c>
      <c r="D108">
        <v>103.5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103.5</v>
      </c>
    </row>
    <row r="109" spans="1:32" x14ac:dyDescent="0.25">
      <c r="A109" t="s">
        <v>140</v>
      </c>
      <c r="B109" t="s">
        <v>141</v>
      </c>
      <c r="C109">
        <v>36.479999999999997</v>
      </c>
      <c r="D109">
        <v>1935.16</v>
      </c>
      <c r="E109">
        <v>82</v>
      </c>
      <c r="F109">
        <v>0</v>
      </c>
      <c r="G109">
        <v>0</v>
      </c>
      <c r="H109">
        <v>0</v>
      </c>
      <c r="I109">
        <v>0</v>
      </c>
      <c r="J109">
        <v>2053.64</v>
      </c>
    </row>
    <row r="110" spans="1:32" x14ac:dyDescent="0.25">
      <c r="A110" t="s">
        <v>135</v>
      </c>
      <c r="B110" t="s">
        <v>21</v>
      </c>
      <c r="C110">
        <v>3270.51</v>
      </c>
      <c r="D110">
        <v>39721.4</v>
      </c>
      <c r="E110">
        <v>1331.79</v>
      </c>
      <c r="F110">
        <v>252.4</v>
      </c>
      <c r="G110">
        <v>10.5</v>
      </c>
      <c r="H110">
        <v>224</v>
      </c>
      <c r="I110">
        <v>0</v>
      </c>
      <c r="J110">
        <v>44810.6</v>
      </c>
    </row>
    <row r="111" spans="1:32" x14ac:dyDescent="0.25">
      <c r="B111" t="s">
        <v>136</v>
      </c>
      <c r="C111">
        <f>+C110-C109-C108-C106</f>
        <v>3079.4300000000003</v>
      </c>
      <c r="D111">
        <f t="shared" ref="D111:J111" si="34">+D110-D109-D108-D106</f>
        <v>37511.24</v>
      </c>
      <c r="E111">
        <f t="shared" si="34"/>
        <v>316.24</v>
      </c>
      <c r="F111">
        <f t="shared" si="34"/>
        <v>0</v>
      </c>
      <c r="G111">
        <f t="shared" si="34"/>
        <v>0</v>
      </c>
      <c r="H111">
        <f t="shared" si="34"/>
        <v>0</v>
      </c>
      <c r="I111">
        <f t="shared" si="34"/>
        <v>0</v>
      </c>
      <c r="J111">
        <f t="shared" si="34"/>
        <v>40906.909999999996</v>
      </c>
    </row>
    <row r="112" spans="1:32" x14ac:dyDescent="0.25">
      <c r="C112" s="55">
        <f t="shared" ref="C112:J112" si="35">+C111/$J111</f>
        <v>7.5278968761023524E-2</v>
      </c>
      <c r="D112" s="3">
        <f t="shared" si="35"/>
        <v>0.91699030799441961</v>
      </c>
      <c r="E112" s="3">
        <f t="shared" si="35"/>
        <v>7.730723244556972E-3</v>
      </c>
      <c r="F112" s="3">
        <f t="shared" si="35"/>
        <v>0</v>
      </c>
      <c r="G112" s="3">
        <f t="shared" si="35"/>
        <v>0</v>
      </c>
      <c r="H112" s="3">
        <f t="shared" si="35"/>
        <v>0</v>
      </c>
      <c r="I112" s="3">
        <f t="shared" si="35"/>
        <v>0</v>
      </c>
      <c r="J112">
        <f t="shared" si="35"/>
        <v>1</v>
      </c>
    </row>
    <row r="114" spans="1:10" x14ac:dyDescent="0.25">
      <c r="A114" s="52">
        <v>2003</v>
      </c>
    </row>
    <row r="115" spans="1:10" x14ac:dyDescent="0.25">
      <c r="A115" t="s">
        <v>128</v>
      </c>
      <c r="B115" t="s">
        <v>129</v>
      </c>
      <c r="C115" t="s">
        <v>70</v>
      </c>
      <c r="D115" t="s">
        <v>71</v>
      </c>
      <c r="E115" t="s">
        <v>72</v>
      </c>
      <c r="F115" t="s">
        <v>73</v>
      </c>
      <c r="G115" t="s">
        <v>74</v>
      </c>
      <c r="H115" t="s">
        <v>75</v>
      </c>
      <c r="I115" t="s">
        <v>76</v>
      </c>
      <c r="J115" t="s">
        <v>21</v>
      </c>
    </row>
    <row r="116" spans="1:10" x14ac:dyDescent="0.25">
      <c r="A116">
        <v>13</v>
      </c>
      <c r="B116" t="s">
        <v>34</v>
      </c>
      <c r="C116">
        <v>149.1</v>
      </c>
      <c r="D116">
        <v>138.6</v>
      </c>
      <c r="E116">
        <v>872.75</v>
      </c>
      <c r="F116">
        <v>253.4</v>
      </c>
      <c r="G116">
        <v>10.5</v>
      </c>
      <c r="H116">
        <v>232</v>
      </c>
      <c r="I116">
        <v>0</v>
      </c>
      <c r="J116">
        <v>1656.35</v>
      </c>
    </row>
    <row r="118" spans="1:10" x14ac:dyDescent="0.25">
      <c r="A118" t="s">
        <v>132</v>
      </c>
      <c r="B118" t="s">
        <v>19</v>
      </c>
      <c r="C118">
        <v>0</v>
      </c>
      <c r="D118">
        <v>72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72</v>
      </c>
    </row>
    <row r="119" spans="1:10" x14ac:dyDescent="0.25">
      <c r="A119" t="s">
        <v>140</v>
      </c>
      <c r="B119" t="s">
        <v>141</v>
      </c>
      <c r="C119">
        <v>51.41</v>
      </c>
      <c r="D119">
        <v>1551.17</v>
      </c>
      <c r="E119">
        <v>37</v>
      </c>
      <c r="F119">
        <v>0</v>
      </c>
      <c r="G119">
        <v>0</v>
      </c>
      <c r="H119">
        <v>0</v>
      </c>
      <c r="I119">
        <v>0</v>
      </c>
      <c r="J119">
        <v>1639.58</v>
      </c>
    </row>
    <row r="120" spans="1:10" x14ac:dyDescent="0.25">
      <c r="A120" t="s">
        <v>135</v>
      </c>
      <c r="B120" t="s">
        <v>21</v>
      </c>
      <c r="C120">
        <v>3440.74</v>
      </c>
      <c r="D120">
        <v>38484.699999999997</v>
      </c>
      <c r="E120">
        <v>1144.96</v>
      </c>
      <c r="F120">
        <v>253.4</v>
      </c>
      <c r="G120">
        <v>10.5</v>
      </c>
      <c r="H120">
        <v>232</v>
      </c>
      <c r="I120">
        <v>0</v>
      </c>
      <c r="J120">
        <v>43566.3</v>
      </c>
    </row>
    <row r="121" spans="1:10" x14ac:dyDescent="0.25">
      <c r="B121" t="s">
        <v>136</v>
      </c>
      <c r="C121">
        <f>+C120-C119-C118-C116</f>
        <v>3240.23</v>
      </c>
      <c r="D121">
        <f t="shared" ref="D121:J121" si="36">+D120-D119-D118-D116</f>
        <v>36722.93</v>
      </c>
      <c r="E121">
        <f t="shared" si="36"/>
        <v>235.21000000000004</v>
      </c>
      <c r="F121">
        <f t="shared" si="36"/>
        <v>0</v>
      </c>
      <c r="G121">
        <f t="shared" si="36"/>
        <v>0</v>
      </c>
      <c r="H121">
        <f t="shared" si="36"/>
        <v>0</v>
      </c>
      <c r="I121">
        <f t="shared" si="36"/>
        <v>0</v>
      </c>
      <c r="J121">
        <f t="shared" si="36"/>
        <v>40198.370000000003</v>
      </c>
    </row>
    <row r="122" spans="1:10" x14ac:dyDescent="0.25">
      <c r="C122" s="55">
        <f t="shared" ref="C122:J122" si="37">+C121/$J121</f>
        <v>8.0606004671333678E-2</v>
      </c>
      <c r="D122" s="3">
        <f t="shared" si="37"/>
        <v>0.91354276305233262</v>
      </c>
      <c r="E122" s="3">
        <f t="shared" si="37"/>
        <v>5.8512322763335928E-3</v>
      </c>
      <c r="F122" s="3">
        <f t="shared" si="37"/>
        <v>0</v>
      </c>
      <c r="G122" s="3">
        <f t="shared" si="37"/>
        <v>0</v>
      </c>
      <c r="H122" s="3">
        <f t="shared" si="37"/>
        <v>0</v>
      </c>
      <c r="I122" s="3">
        <f t="shared" si="37"/>
        <v>0</v>
      </c>
      <c r="J122">
        <f t="shared" si="37"/>
        <v>1</v>
      </c>
    </row>
    <row r="124" spans="1:10" x14ac:dyDescent="0.25">
      <c r="A124" s="52">
        <v>2002</v>
      </c>
    </row>
    <row r="125" spans="1:10" x14ac:dyDescent="0.25">
      <c r="A125" t="s">
        <v>128</v>
      </c>
      <c r="B125" t="s">
        <v>129</v>
      </c>
      <c r="C125" t="s">
        <v>70</v>
      </c>
      <c r="D125" t="s">
        <v>71</v>
      </c>
      <c r="E125" t="s">
        <v>72</v>
      </c>
      <c r="F125" t="s">
        <v>73</v>
      </c>
      <c r="G125" t="s">
        <v>74</v>
      </c>
      <c r="H125" t="s">
        <v>75</v>
      </c>
      <c r="I125" t="s">
        <v>76</v>
      </c>
      <c r="J125" t="s">
        <v>21</v>
      </c>
    </row>
    <row r="126" spans="1:10" x14ac:dyDescent="0.25">
      <c r="A126">
        <v>13</v>
      </c>
      <c r="B126" t="s">
        <v>34</v>
      </c>
      <c r="C126">
        <v>146</v>
      </c>
      <c r="D126">
        <v>128.5</v>
      </c>
      <c r="E126">
        <v>880.45</v>
      </c>
      <c r="F126">
        <v>259.5</v>
      </c>
      <c r="G126">
        <v>10.5</v>
      </c>
      <c r="H126">
        <v>222.25</v>
      </c>
      <c r="I126">
        <v>0</v>
      </c>
      <c r="J126">
        <v>1647.2</v>
      </c>
    </row>
    <row r="128" spans="1:10" x14ac:dyDescent="0.25">
      <c r="A128" t="s">
        <v>132</v>
      </c>
      <c r="B128" t="s">
        <v>19</v>
      </c>
      <c r="C128">
        <v>0</v>
      </c>
      <c r="D128">
        <v>67.5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67.5</v>
      </c>
    </row>
    <row r="129" spans="1:10" x14ac:dyDescent="0.25">
      <c r="A129" t="s">
        <v>140</v>
      </c>
      <c r="B129" t="s">
        <v>141</v>
      </c>
      <c r="C129">
        <v>71</v>
      </c>
      <c r="D129">
        <v>1888.18</v>
      </c>
      <c r="E129">
        <v>32</v>
      </c>
      <c r="F129">
        <v>0</v>
      </c>
      <c r="G129">
        <v>0</v>
      </c>
      <c r="H129">
        <v>0</v>
      </c>
      <c r="I129">
        <v>0</v>
      </c>
      <c r="J129">
        <v>1991.18</v>
      </c>
    </row>
    <row r="130" spans="1:10" x14ac:dyDescent="0.25">
      <c r="A130" t="s">
        <v>135</v>
      </c>
      <c r="B130" t="s">
        <v>21</v>
      </c>
      <c r="C130">
        <v>3342</v>
      </c>
      <c r="D130">
        <v>37374.49</v>
      </c>
      <c r="E130">
        <v>1134.0999999999999</v>
      </c>
      <c r="F130">
        <v>259.5</v>
      </c>
      <c r="G130">
        <v>10.5</v>
      </c>
      <c r="H130">
        <v>222.25</v>
      </c>
      <c r="I130">
        <v>0</v>
      </c>
      <c r="J130">
        <v>42342.84</v>
      </c>
    </row>
    <row r="131" spans="1:10" x14ac:dyDescent="0.25">
      <c r="B131" t="s">
        <v>136</v>
      </c>
      <c r="C131">
        <f>+C130-C129-C128-C126</f>
        <v>3125</v>
      </c>
      <c r="D131">
        <f t="shared" ref="D131:J131" si="38">+D130-D129-D128-D126</f>
        <v>35290.31</v>
      </c>
      <c r="E131">
        <f t="shared" si="38"/>
        <v>221.64999999999986</v>
      </c>
      <c r="F131">
        <f t="shared" si="38"/>
        <v>0</v>
      </c>
      <c r="G131">
        <f t="shared" si="38"/>
        <v>0</v>
      </c>
      <c r="H131">
        <f t="shared" si="38"/>
        <v>0</v>
      </c>
      <c r="I131">
        <f t="shared" si="38"/>
        <v>0</v>
      </c>
      <c r="J131">
        <f t="shared" si="38"/>
        <v>38636.959999999999</v>
      </c>
    </row>
    <row r="132" spans="1:10" x14ac:dyDescent="0.25">
      <c r="C132" s="55">
        <f t="shared" ref="C132:J132" si="39">+C131/$J131</f>
        <v>8.0881104517539687E-2</v>
      </c>
      <c r="D132" s="3">
        <f t="shared" si="39"/>
        <v>0.91338216050124021</v>
      </c>
      <c r="E132" s="3">
        <f t="shared" si="39"/>
        <v>5.7367349812200508E-3</v>
      </c>
      <c r="F132" s="3">
        <f t="shared" si="39"/>
        <v>0</v>
      </c>
      <c r="G132" s="3">
        <f t="shared" si="39"/>
        <v>0</v>
      </c>
      <c r="H132" s="3">
        <f t="shared" si="39"/>
        <v>0</v>
      </c>
      <c r="I132" s="3">
        <f t="shared" si="39"/>
        <v>0</v>
      </c>
      <c r="J132">
        <f t="shared" si="39"/>
        <v>1</v>
      </c>
    </row>
    <row r="134" spans="1:10" x14ac:dyDescent="0.25">
      <c r="A134" s="52">
        <v>2001</v>
      </c>
    </row>
    <row r="135" spans="1:10" x14ac:dyDescent="0.25">
      <c r="A135" t="s">
        <v>128</v>
      </c>
      <c r="B135" t="s">
        <v>129</v>
      </c>
      <c r="C135" t="s">
        <v>70</v>
      </c>
      <c r="D135" t="s">
        <v>71</v>
      </c>
      <c r="E135" t="s">
        <v>72</v>
      </c>
      <c r="F135" t="s">
        <v>73</v>
      </c>
      <c r="G135" t="s">
        <v>74</v>
      </c>
      <c r="H135" t="s">
        <v>75</v>
      </c>
      <c r="I135" t="s">
        <v>76</v>
      </c>
      <c r="J135" t="s">
        <v>21</v>
      </c>
    </row>
    <row r="136" spans="1:10" x14ac:dyDescent="0.25">
      <c r="A136">
        <v>13</v>
      </c>
      <c r="B136" t="s">
        <v>34</v>
      </c>
      <c r="C136">
        <v>134.5</v>
      </c>
      <c r="D136">
        <v>154</v>
      </c>
      <c r="E136">
        <v>810.8</v>
      </c>
      <c r="F136">
        <v>229.25</v>
      </c>
      <c r="G136">
        <v>4.5</v>
      </c>
      <c r="H136">
        <v>178.25</v>
      </c>
      <c r="I136">
        <v>0</v>
      </c>
      <c r="J136">
        <v>1511.3</v>
      </c>
    </row>
    <row r="138" spans="1:10" x14ac:dyDescent="0.25">
      <c r="A138" t="s">
        <v>132</v>
      </c>
      <c r="B138" t="s">
        <v>19</v>
      </c>
      <c r="C138">
        <v>0</v>
      </c>
      <c r="D138">
        <v>69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69</v>
      </c>
    </row>
    <row r="139" spans="1:10" x14ac:dyDescent="0.25">
      <c r="A139" t="s">
        <v>140</v>
      </c>
      <c r="B139" t="s">
        <v>141</v>
      </c>
      <c r="C139">
        <v>20</v>
      </c>
      <c r="D139">
        <v>1824.62</v>
      </c>
      <c r="E139">
        <v>20</v>
      </c>
      <c r="F139">
        <v>0</v>
      </c>
      <c r="G139">
        <v>0</v>
      </c>
      <c r="H139">
        <v>0</v>
      </c>
      <c r="I139">
        <v>0</v>
      </c>
      <c r="J139">
        <v>1864.62</v>
      </c>
    </row>
    <row r="140" spans="1:10" x14ac:dyDescent="0.25">
      <c r="A140" t="s">
        <v>135</v>
      </c>
      <c r="B140" t="s">
        <v>21</v>
      </c>
      <c r="C140">
        <v>3283.93</v>
      </c>
      <c r="D140">
        <v>36918.65</v>
      </c>
      <c r="E140">
        <v>997.2</v>
      </c>
      <c r="F140">
        <v>229.25</v>
      </c>
      <c r="G140">
        <v>4.5</v>
      </c>
      <c r="H140">
        <v>178.25</v>
      </c>
      <c r="I140">
        <v>0</v>
      </c>
      <c r="J140">
        <v>41611.78</v>
      </c>
    </row>
    <row r="141" spans="1:10" x14ac:dyDescent="0.25">
      <c r="B141" t="s">
        <v>136</v>
      </c>
      <c r="C141">
        <f>+C140-C139-C138-C136</f>
        <v>3129.43</v>
      </c>
      <c r="D141">
        <f t="shared" ref="D141:J141" si="40">+D140-D139-D138-D136</f>
        <v>34871.03</v>
      </c>
      <c r="E141">
        <f t="shared" si="40"/>
        <v>166.40000000000009</v>
      </c>
      <c r="F141">
        <f t="shared" si="40"/>
        <v>0</v>
      </c>
      <c r="G141">
        <f t="shared" si="40"/>
        <v>0</v>
      </c>
      <c r="H141">
        <f t="shared" si="40"/>
        <v>0</v>
      </c>
      <c r="I141">
        <f t="shared" si="40"/>
        <v>0</v>
      </c>
      <c r="J141">
        <f t="shared" si="40"/>
        <v>38166.859999999993</v>
      </c>
    </row>
    <row r="142" spans="1:10" x14ac:dyDescent="0.25">
      <c r="C142" s="55">
        <f t="shared" ref="C142:J142" si="41">+C141/$J141</f>
        <v>8.1993383788972959E-2</v>
      </c>
      <c r="D142" s="3">
        <f t="shared" si="41"/>
        <v>0.91364681296810912</v>
      </c>
      <c r="E142" s="3">
        <f t="shared" si="41"/>
        <v>4.3598032429180743E-3</v>
      </c>
      <c r="F142" s="3">
        <f t="shared" si="41"/>
        <v>0</v>
      </c>
      <c r="G142" s="3">
        <f t="shared" si="41"/>
        <v>0</v>
      </c>
      <c r="H142" s="3">
        <f t="shared" si="41"/>
        <v>0</v>
      </c>
      <c r="I142" s="3">
        <f t="shared" si="41"/>
        <v>0</v>
      </c>
      <c r="J142">
        <f t="shared" si="41"/>
        <v>1</v>
      </c>
    </row>
    <row r="144" spans="1:10" x14ac:dyDescent="0.25">
      <c r="A144" s="52">
        <v>2000</v>
      </c>
    </row>
    <row r="145" spans="1:10" x14ac:dyDescent="0.25">
      <c r="A145" t="s">
        <v>128</v>
      </c>
      <c r="B145" t="s">
        <v>129</v>
      </c>
      <c r="C145" t="s">
        <v>70</v>
      </c>
      <c r="D145" t="s">
        <v>71</v>
      </c>
      <c r="E145" t="s">
        <v>72</v>
      </c>
      <c r="F145" t="s">
        <v>73</v>
      </c>
      <c r="G145" t="s">
        <v>74</v>
      </c>
      <c r="H145" t="s">
        <v>75</v>
      </c>
      <c r="I145" t="s">
        <v>76</v>
      </c>
      <c r="J145" t="s">
        <v>21</v>
      </c>
    </row>
    <row r="146" spans="1:10" x14ac:dyDescent="0.25">
      <c r="A146">
        <v>13</v>
      </c>
      <c r="B146" t="s">
        <v>34</v>
      </c>
      <c r="C146">
        <v>115</v>
      </c>
      <c r="D146">
        <v>1186.3</v>
      </c>
      <c r="E146">
        <v>0</v>
      </c>
      <c r="F146">
        <v>37.5</v>
      </c>
      <c r="G146">
        <v>0</v>
      </c>
      <c r="H146">
        <v>0</v>
      </c>
      <c r="I146">
        <v>0</v>
      </c>
      <c r="J146">
        <v>1338.8</v>
      </c>
    </row>
    <row r="149" spans="1:10" x14ac:dyDescent="0.25">
      <c r="A149" t="s">
        <v>140</v>
      </c>
      <c r="B149" t="s">
        <v>141</v>
      </c>
      <c r="C149">
        <v>22</v>
      </c>
      <c r="D149">
        <v>727.37</v>
      </c>
      <c r="E149">
        <v>6</v>
      </c>
      <c r="F149">
        <v>0</v>
      </c>
      <c r="G149">
        <v>0</v>
      </c>
      <c r="H149">
        <v>0</v>
      </c>
      <c r="I149">
        <v>0</v>
      </c>
      <c r="J149">
        <v>755.37</v>
      </c>
    </row>
    <row r="150" spans="1:10" x14ac:dyDescent="0.25">
      <c r="A150" t="s">
        <v>135</v>
      </c>
      <c r="B150" t="s">
        <v>21</v>
      </c>
      <c r="C150">
        <v>2315.5300000000002</v>
      </c>
      <c r="D150">
        <v>26740.5</v>
      </c>
      <c r="E150">
        <v>21.5</v>
      </c>
      <c r="F150">
        <v>37.5</v>
      </c>
      <c r="G150">
        <v>0</v>
      </c>
      <c r="H150">
        <v>0</v>
      </c>
      <c r="I150">
        <v>0</v>
      </c>
      <c r="J150">
        <v>29115.03</v>
      </c>
    </row>
    <row r="151" spans="1:10" x14ac:dyDescent="0.25">
      <c r="B151" t="s">
        <v>136</v>
      </c>
      <c r="C151">
        <f>+C150-C149-C148-C146</f>
        <v>2178.5300000000002</v>
      </c>
      <c r="D151">
        <f t="shared" ref="D151:J151" si="42">+D150-D149-D148-D146</f>
        <v>24826.83</v>
      </c>
      <c r="E151">
        <f t="shared" si="42"/>
        <v>15.5</v>
      </c>
      <c r="F151">
        <f t="shared" si="42"/>
        <v>0</v>
      </c>
      <c r="G151">
        <f t="shared" si="42"/>
        <v>0</v>
      </c>
      <c r="H151">
        <f t="shared" si="42"/>
        <v>0</v>
      </c>
      <c r="I151">
        <f t="shared" si="42"/>
        <v>0</v>
      </c>
      <c r="J151">
        <f t="shared" si="42"/>
        <v>27020.86</v>
      </c>
    </row>
    <row r="152" spans="1:10" x14ac:dyDescent="0.25">
      <c r="C152" s="55">
        <f t="shared" ref="C152:J152" si="43">+C151/$J151</f>
        <v>8.062400678586841E-2</v>
      </c>
      <c r="D152" s="3">
        <f t="shared" si="43"/>
        <v>0.91880236232303492</v>
      </c>
      <c r="E152" s="3">
        <f t="shared" si="43"/>
        <v>5.7363089109673047E-4</v>
      </c>
      <c r="F152" s="3">
        <f t="shared" si="43"/>
        <v>0</v>
      </c>
      <c r="G152" s="3">
        <f t="shared" si="43"/>
        <v>0</v>
      </c>
      <c r="H152" s="3">
        <f t="shared" si="43"/>
        <v>0</v>
      </c>
      <c r="I152" s="3">
        <f t="shared" si="43"/>
        <v>0</v>
      </c>
      <c r="J152">
        <f t="shared" si="43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Per Centres</vt:lpstr>
      <vt:lpstr>2020</vt:lpstr>
      <vt:lpstr>2021</vt:lpstr>
      <vt:lpstr>2022</vt:lpstr>
      <vt:lpstr>2023</vt:lpstr>
      <vt:lpstr>2024</vt:lpstr>
      <vt:lpstr>2025</vt:lpstr>
      <vt:lpstr>Per departament</vt:lpstr>
      <vt:lpstr>Val-Ang (sense DLing)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Varea Asensio</dc:creator>
  <cp:lastModifiedBy>Victoria Mascarell Vaya</cp:lastModifiedBy>
  <dcterms:created xsi:type="dcterms:W3CDTF">2018-11-16T13:11:35Z</dcterms:created>
  <dcterms:modified xsi:type="dcterms:W3CDTF">2025-10-20T10:55:41Z</dcterms:modified>
</cp:coreProperties>
</file>